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codeName="ThisWorkbook"/>
  <bookViews>
    <workbookView visibility="visible" minimized="0" showHorizontalScroll="1" showVerticalScroll="1" showSheetTabs="1" xWindow="-108" yWindow="-108" windowWidth="23256" windowHeight="12456" tabRatio="618" firstSheet="0" activeTab="2" autoFilterDateGrouping="1"/>
  </bookViews>
  <sheets>
    <sheet name="Dashboard" sheetId="1" state="visible" r:id="rId1"/>
    <sheet name="Major Assumptions" sheetId="2" state="visible" r:id="rId2"/>
    <sheet name="Assumptions" sheetId="3" state="visible" r:id="rId3"/>
    <sheet name="Cash Flow &amp; Valuation" sheetId="4" state="visible" r:id="rId4"/>
    <sheet name="Depreciation" sheetId="5" state="hidden" r:id="rId5"/>
    <sheet name="Extra" sheetId="6" state="visible" r:id="rId6"/>
    <sheet name="Constants" sheetId="7" state="hidden" r:id="rId7"/>
    <sheet name="Tax" sheetId="8" state="visible" r:id="rId8"/>
    <sheet name="Gold Revenue" sheetId="9" state="visible" r:id="rId9"/>
    <sheet name="Working Capital Detail" sheetId="10" state="visible" r:id="rId10"/>
    <sheet name="Capex Build-up" sheetId="11" state="visible" r:id="rId11"/>
    <sheet name="Operating Cost Detail" sheetId="12" state="visible" r:id="rId12"/>
    <sheet name="Recovery Detail" sheetId="13" state="visible" r:id="rId13"/>
    <sheet name="Royalty Detail" sheetId="14" state="visible" r:id="rId14"/>
  </sheets>
  <definedNames>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CorrelationEnabledState" hidden="1">1</definedName>
    <definedName name="_AtRisk_SimSetting_GoalSeekTargetValue" hidden="1">0</definedName>
    <definedName name="_AtRisk_SimSetting_LiveUpdate" hidden="1">TRUE</definedName>
    <definedName name="_AtRisk_SimSetting_LiveUpdatePeriod" hidden="1">-1</definedName>
    <definedName name="_AtRisk_SimSetting_MacroMode" hidden="1">0</definedName>
    <definedName name="_AtRisk_SimSetting_MacroRecalculationBehavior" hidden="1">0</definedName>
    <definedName name="_AtRisk_SimSetting_MaxAutoIterations" hidden="1">50000</definedName>
    <definedName name="_AtRisk_SimSetting_MultipleCPUCount" hidden="1">-1</definedName>
    <definedName name="_AtRisk_SimSetting_MultipleCPUManualCount" hidden="1">4</definedName>
    <definedName name="_AtRisk_SimSetting_MultipleCPUMode" hidden="1">2</definedName>
    <definedName name="_AtRisk_SimSetting_MultipleCPUModeV8" hidden="1">2</definedName>
    <definedName name="_AtRisk_SimSetting_RandomNumberGenerator" hidden="1">0</definedName>
    <definedName name="_AtRisk_SimSetting_ReportOptionCustomItemCumulativeOverlay01" hidden="1">0</definedName>
    <definedName name="_AtRisk_SimSetting_ReportOptionCustomItemCumulativeOverlay02" hidden="1">0</definedName>
    <definedName name="_AtRisk_SimSetting_ReportOptionCustomItemCumulativeOverlay03" hidden="1">0</definedName>
    <definedName name="_AtRisk_SimSetting_ReportOptionCustomItemCumulativeOverlay04" hidden="1">0</definedName>
    <definedName name="_AtRisk_SimSetting_ReportOptionCustomItemCumulativeOverlay05" hidden="1">0</definedName>
    <definedName name="_AtRisk_SimSetting_ReportOptionCustomItemCumulativeOverlay06" hidden="1">0</definedName>
    <definedName name="_AtRisk_SimSetting_ReportOptionCustomItemDistributionFormat01" hidden="1">1</definedName>
    <definedName name="_AtRisk_SimSetting_ReportOptionCustomItemDistributionFormat02" hidden="1">1</definedName>
    <definedName name="_AtRisk_SimSetting_ReportOptionCustomItemDistributionFormat03" hidden="1">4</definedName>
    <definedName name="_AtRisk_SimSetting_ReportOptionCustomItemDistributionFormat04" hidden="1">1</definedName>
    <definedName name="_AtRisk_SimSetting_ReportOptionCustomItemDistributionFormat05" hidden="1">1</definedName>
    <definedName name="_AtRisk_SimSetting_ReportOptionCustomItemDistributionFormat06" hidden="1">1</definedName>
    <definedName name="_AtRisk_SimSetting_ReportOptionCustomItemGraphFormat01" hidden="1">1</definedName>
    <definedName name="_AtRisk_SimSetting_ReportOptionCustomItemGraphFormat02" hidden="1">1</definedName>
    <definedName name="_AtRisk_SimSetting_ReportOptionCustomItemGraphFormat03" hidden="1">1</definedName>
    <definedName name="_AtRisk_SimSetting_ReportOptionCustomItemGraphFormat04" hidden="1">1</definedName>
    <definedName name="_AtRisk_SimSetting_ReportOptionCustomItemGraphFormat05" hidden="1">1</definedName>
    <definedName name="_AtRisk_SimSetting_ReportOptionCustomItemGraphFormat06" hidden="1">1</definedName>
    <definedName name="_AtRisk_SimSetting_ReportOptionCustomItemItemIndex01" hidden="1">0</definedName>
    <definedName name="_AtRisk_SimSetting_ReportOptionCustomItemItemIndex02" hidden="1">1</definedName>
    <definedName name="_AtRisk_SimSetting_ReportOptionCustomItemItemIndex03" hidden="1">2</definedName>
    <definedName name="_AtRisk_SimSetting_ReportOptionCustomItemItemIndex04" hidden="1">3</definedName>
    <definedName name="_AtRisk_SimSetting_ReportOptionCustomItemItemIndex05" hidden="1">4</definedName>
    <definedName name="_AtRisk_SimSetting_ReportOptionCustomItemItemIndex06" hidden="1">5</definedName>
    <definedName name="_AtRisk_SimSetting_ReportOptionCustomItemItemSize01" hidden="1">0</definedName>
    <definedName name="_AtRisk_SimSetting_ReportOptionCustomItemItemSize02" hidden="1">0</definedName>
    <definedName name="_AtRisk_SimSetting_ReportOptionCustomItemItemSize03" hidden="1">0</definedName>
    <definedName name="_AtRisk_SimSetting_ReportOptionCustomItemItemSize04" hidden="1">0</definedName>
    <definedName name="_AtRisk_SimSetting_ReportOptionCustomItemItemSize05" hidden="1">0</definedName>
    <definedName name="_AtRisk_SimSetting_ReportOptionCustomItemItemSize06" hidden="1">0</definedName>
    <definedName name="_AtRisk_SimSetting_ReportOptionCustomItemItemType01" hidden="1">1</definedName>
    <definedName name="_AtRisk_SimSetting_ReportOptionCustomItemItemType02" hidden="1">5</definedName>
    <definedName name="_AtRisk_SimSetting_ReportOptionCustomItemItemType03" hidden="1">1</definedName>
    <definedName name="_AtRisk_SimSetting_ReportOptionCustomItemItemType04" hidden="1">3</definedName>
    <definedName name="_AtRisk_SimSetting_ReportOptionCustomItemItemType05" hidden="1">2</definedName>
    <definedName name="_AtRisk_SimSetting_ReportOptionCustomItemItemType06" hidden="1">4</definedName>
    <definedName name="_AtRisk_SimSetting_ReportOptionCustomItemLegendType01" hidden="1">0</definedName>
    <definedName name="_AtRisk_SimSetting_ReportOptionCustomItemLegendType02" hidden="1">0</definedName>
    <definedName name="_AtRisk_SimSetting_ReportOptionCustomItemLegendType03" hidden="1">0</definedName>
    <definedName name="_AtRisk_SimSetting_ReportOptionCustomItemLegendType04" hidden="1">0</definedName>
    <definedName name="_AtRisk_SimSetting_ReportOptionCustomItemLegendType05" hidden="1">0</definedName>
    <definedName name="_AtRisk_SimSetting_ReportOptionCustomItemLegendType06" hidden="1">0</definedName>
    <definedName name="_AtRisk_SimSetting_ReportOptionCustomItemsCount" hidden="1">6</definedName>
    <definedName name="_AtRisk_SimSetting_ReportOptionCustomItemSensitivityFormat01" hidden="1">1</definedName>
    <definedName name="_AtRisk_SimSetting_ReportOptionCustomItemSensitivityFormat02" hidden="1">1</definedName>
    <definedName name="_AtRisk_SimSetting_ReportOptionCustomItemSensitivityFormat03" hidden="1">1</definedName>
    <definedName name="_AtRisk_SimSetting_ReportOptionCustomItemSensitivityFormat04" hidden="1">1</definedName>
    <definedName name="_AtRisk_SimSetting_ReportOptionCustomItemSensitivityFormat05" hidden="1">1</definedName>
    <definedName name="_AtRisk_SimSetting_ReportOptionCustomItemSensitivityFormat06" hidden="1">1</definedName>
    <definedName name="_AtRisk_SimSetting_ReportOptionCustomItemSummaryGraphType01" hidden="1">0</definedName>
    <definedName name="_AtRisk_SimSetting_ReportOptionCustomItemSummaryGraphType02" hidden="1">0</definedName>
    <definedName name="_AtRisk_SimSetting_ReportOptionCustomItemSummaryGraphType03" hidden="1">0</definedName>
    <definedName name="_AtRisk_SimSetting_ReportOptionCustomItemSummaryGraphType04" hidden="1">0</definedName>
    <definedName name="_AtRisk_SimSetting_ReportOptionCustomItemSummaryGraphType05" hidden="1">0</definedName>
    <definedName name="_AtRisk_SimSetting_ReportOptionCustomItemSummaryGraphType06"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256</definedName>
    <definedName name="_AtRisk_SimSetting_ReportOptionReportsFileType" hidden="1">1</definedName>
    <definedName name="_AtRisk_SimSetting_ReportOptionReportStyle" hidden="1">2</definedName>
    <definedName name="_AtRisk_SimSetting_ReportOptionSelectiveQR" hidden="1">FALSE</definedName>
    <definedName name="_AtRisk_SimSetting_ReportsList" hidden="1">256</definedName>
    <definedName name="_AtRisk_SimSetting_ShowSimulationProgressWindow" hidden="1">TRUE</definedName>
    <definedName name="_AtRisk_SimSetting_SimName001" hidden="1">"Base"</definedName>
    <definedName name="_AtRisk_SimSetting_SimName002" hidden="1">"Expansion"</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3</definedName>
    <definedName name="_AtRisk_SimSetting_StdRecalcWithoutRiskStaticPercentile" hidden="1">0.5</definedName>
    <definedName name="CIQWBGuid" hidden="1">"C20 Model BBC v600.xlsx"</definedName>
    <definedName name="Currency_unit">Constants!$F$27</definedName>
    <definedName name="Days_in_year">Constants!$F$32</definedName>
    <definedName name="Drv_CAPEX_dev_block">Assumptions!$AA$54:$DB$63</definedName>
    <definedName name="Drv_CAPEX_sustaining">Assumptions!$AA$75:$DB$75</definedName>
    <definedName name="Drv_closure">Assumptions!$AA$172:$DB$172</definedName>
    <definedName name="Drv_mine_grade">Assumptions!$AA$93:$DB$93</definedName>
    <definedName name="Drv_mine_ore">Assumptions!$AA$92:$DB$92</definedName>
    <definedName name="Drv_mine_waste">Assumptions!$AA$91:$DB$91</definedName>
    <definedName name="Drv_OPEX_fixed_mining">Assumptions!$AA$160:$DB$161</definedName>
    <definedName name="Drv_OPEX_fixed_processing">Assumptions!$AA$165:$DB$168</definedName>
    <definedName name="Drv_OPEX_var_mining">Assumptions!$AA$144:$DB$145</definedName>
    <definedName name="Drv_OPEX_var_processing">Assumptions!$AA$150:$DB$153</definedName>
    <definedName name="Drv_plant_utilisation">Assumptions!$AA$109:$DB$109</definedName>
    <definedName name="Drv_price_base">Assumptions!$AA$125:$DB$125</definedName>
    <definedName name="Drv_price_high">Assumptions!$AA$126:$DB$126</definedName>
    <definedName name="Drv_price_low">Assumptions!$AA$124:$DB$124</definedName>
    <definedName name="Drv_price_selected">Assumptions!$AA$127:$DB$127</definedName>
    <definedName name="Drv_TAX_report_series">Assumptions!$AA$38:$DB$38</definedName>
    <definedName name="Drv_WC_report_series">Assumptions!$AA$31:$DB$31</definedName>
    <definedName name="FX_rate">Constants!$F$26</definedName>
    <definedName name="g_per_toz">Constants!$F$25</definedName>
    <definedName name="Grams_per_tonne">Constants!$F$22</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45908.7388773148</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kcal_per_GJ">Constants!$F$24</definedName>
    <definedName name="List_Depreciation_Method">Constants!$E$65:$E$66</definedName>
    <definedName name="List_Disc_Timing">Constants!$E$71:$E$72</definedName>
    <definedName name="List_Financing_Priority">Constants!$E$51:$E$54</definedName>
    <definedName name="List_Method">Constants!$E$68:$E$69</definedName>
    <definedName name="List_Module">Constants!$E$73:$E$74</definedName>
    <definedName name="List_Repayment_Method">Constants!$E$59:$E$60</definedName>
    <definedName name="Million">Constants!$F$21</definedName>
    <definedName name="Months_in_year">Constants!$F$34</definedName>
    <definedName name="Months_per_quarter">Constants!$F$38</definedName>
    <definedName name="Pal_Workbook_GUID" hidden="1">"5JFLH4XXABKPVBZIHXQPUT1D"</definedName>
    <definedName name="Pounds_per_tonne">Constants!$F$23</definedName>
    <definedName name="Quarters_in_year">Constants!$F$35</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8</definedName>
    <definedName name="RiskIsStatistics" hidden="1">FALSE</definedName>
    <definedName name="RiskMinimizeOnStart" hidden="1">FALSE</definedName>
    <definedName name="RiskMonitorConvergence" hidden="1">FALSE</definedName>
    <definedName name="RiskMultipleCPUSupportEnabled" hidden="1">FALSE</definedName>
    <definedName name="RiskNumIterations" hidden="1">10000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SwapState" hidden="1">FALSE</definedName>
    <definedName name="RiskUpdateDisplay" hidden="1">FALSE</definedName>
    <definedName name="RiskUseDifferentSeedForEachSim" hidden="1">FALSE</definedName>
    <definedName name="RiskUseFixedSeed" hidden="1">TRUE</definedName>
    <definedName name="RiskUseMultipleCPUs" hidden="1">FALSE</definedName>
    <definedName name="Rounding_tolerance">Constants!$F$19</definedName>
    <definedName name="Switch_Yes_No">Constants!$E$45:$E$46</definedName>
    <definedName name="Thousand">Constants!$F$20</definedName>
    <definedName name="Very_small_number">Constants!$F$18</definedName>
    <definedName name="Weeks_in_year">Constants!$F$33</definedName>
    <definedName name="Years_in_year">Constants!$F$36</definedName>
    <definedName name="name_model">Assumptions!$F$14</definedName>
  </definedNames>
  <calcPr calcId="191029" fullCalcOnLoad="1" iterate="1" iterateDelta="0.0001"/>
</workbook>
</file>

<file path=xl/styles.xml><?xml version="1.0" encoding="utf-8"?>
<styleSheet xmlns="http://schemas.openxmlformats.org/spreadsheetml/2006/main">
  <numFmts count="19">
    <numFmt numFmtId="164" formatCode="#,##0.00_);[Red]\(#,##0.00\)_);\-_);@_)"/>
    <numFmt numFmtId="165" formatCode="#,##0_);[Red]\(#,##0\)_);\-_);@_)"/>
    <numFmt numFmtId="166" formatCode="&quot;Err&quot;_);&quot;Err&quot;_);&quot;OK&quot;_)"/>
    <numFmt numFmtId="167" formatCode="0.00\x_);[Red]\(0.00\x\)_);\-_)"/>
    <numFmt numFmtId="168" formatCode="#,##0.00%_);[Red]\(#,##0.00\)%_);\-_);@_)"/>
    <numFmt numFmtId="169" formatCode="@_)"/>
    <numFmt numFmtId="170" formatCode="#,##0.000000_);[Red]\(#,##0.000000\)_);\-_);@_)"/>
    <numFmt numFmtId="171" formatCode="#,##0.0"/>
    <numFmt numFmtId="172" formatCode="0.0"/>
    <numFmt numFmtId="173" formatCode="#,##0.0000_);[Red]\(#,##0.0000\)_);\-_);@_)"/>
    <numFmt numFmtId="174" formatCode="0.00&quot;x&quot;"/>
    <numFmt numFmtId="175" formatCode="_(&quot;$&quot;* #,##0.0_);_(&quot;$&quot;* \(#,##0.0\);_(&quot;$&quot;* &quot;-&quot;?_);_(@_)"/>
    <numFmt numFmtId="176" formatCode="_(* #,##0.0_);_(* \(#,##0.0\);_(* &quot;-&quot;?_);_(@_)"/>
    <numFmt numFmtId="177" formatCode="#,##0.0_);[Red]\(#,##0.0\)_);\-_);@_)"/>
    <numFmt numFmtId="178" formatCode="0.0%"/>
    <numFmt numFmtId="179" formatCode="dd\-mmm\-yy_)"/>
    <numFmt numFmtId="180" formatCode="0.0%_);[Red]\(0.0%\)_);\-_);@_)"/>
    <numFmt numFmtId="181" formatCode="0.00_);[Red]\(0.00\)_);\-_);@_)"/>
    <numFmt numFmtId="182" formatCode="0.00%_);[Red]\(0.00%\)_);\-_);@_)"/>
  </numFmts>
  <fonts count="47">
    <font>
      <name val="Calibri"/>
      <family val="2"/>
      <color theme="1"/>
      <sz val="11"/>
      <scheme val="minor"/>
    </font>
    <font>
      <name val="Calibri"/>
      <family val="2"/>
      <color theme="1"/>
      <sz val="11"/>
      <scheme val="minor"/>
    </font>
    <font>
      <name val="Calibri"/>
      <family val="2"/>
      <color theme="3"/>
      <sz val="18"/>
      <scheme val="major"/>
    </font>
    <font>
      <name val="Calibri"/>
      <family val="2"/>
      <b val="1"/>
      <color theme="3"/>
      <sz val="15"/>
      <scheme val="minor"/>
    </font>
    <font>
      <name val="Calibri"/>
      <family val="2"/>
      <b val="1"/>
      <color theme="3"/>
      <sz val="13"/>
      <scheme val="minor"/>
    </font>
    <font>
      <name val="Calibri"/>
      <family val="2"/>
      <b val="1"/>
      <color theme="3"/>
      <sz val="11"/>
      <scheme val="minor"/>
    </font>
    <font>
      <name val="Calibri"/>
      <family val="2"/>
      <b val="1"/>
      <color theme="0"/>
      <sz val="11"/>
      <scheme val="minor"/>
    </font>
    <font>
      <name val="Calibri"/>
      <family val="2"/>
      <b val="1"/>
      <color theme="1"/>
      <sz val="11"/>
      <scheme val="minor"/>
    </font>
    <font>
      <name val="Calibri"/>
      <family val="2"/>
      <b val="1"/>
      <color theme="0"/>
      <sz val="18"/>
      <scheme val="minor"/>
    </font>
    <font>
      <name val="Calibri"/>
      <family val="2"/>
      <b val="1"/>
      <color theme="1"/>
      <sz val="14"/>
      <scheme val="minor"/>
    </font>
    <font>
      <name val="Calibri"/>
      <family val="2"/>
      <color theme="5"/>
      <sz val="10"/>
      <scheme val="minor"/>
    </font>
    <font>
      <name val="Calibri"/>
      <family val="2"/>
      <color rgb="FFC00000"/>
      <sz val="11"/>
      <scheme val="minor"/>
    </font>
    <font>
      <name val="Calibri"/>
      <family val="2"/>
      <color rgb="FF0000CC"/>
      <sz val="11"/>
      <scheme val="minor"/>
    </font>
    <font>
      <name val="Calibri"/>
      <family val="2"/>
      <i val="1"/>
      <color rgb="FFC00000"/>
      <sz val="11"/>
      <scheme val="minor"/>
    </font>
    <font>
      <name val="Calibri"/>
      <family val="2"/>
      <i val="1"/>
      <color rgb="FF00B050"/>
      <sz val="10"/>
      <scheme val="minor"/>
    </font>
    <font>
      <name val="Calibri"/>
      <family val="2"/>
      <b val="1"/>
      <color theme="0"/>
      <sz val="14"/>
      <scheme val="minor"/>
    </font>
    <font>
      <name val="Calibri"/>
      <family val="2"/>
      <b val="1"/>
      <color rgb="FFFFFFFF"/>
      <sz val="18"/>
    </font>
    <font>
      <name val="Calibri"/>
      <family val="2"/>
      <color theme="1"/>
      <sz val="11"/>
    </font>
    <font>
      <name val="Calibri"/>
      <family val="2"/>
      <b val="1"/>
      <color rgb="FF000000"/>
      <sz val="14"/>
    </font>
    <font>
      <name val="Calibri"/>
      <family val="2"/>
      <color rgb="FF000000"/>
      <sz val="11"/>
    </font>
    <font>
      <name val="Calibri"/>
      <family val="2"/>
      <b val="1"/>
      <color rgb="FFFFFFFF"/>
      <sz val="11"/>
    </font>
    <font>
      <name val="Calibri"/>
      <family val="2"/>
      <color rgb="FF8B8C8C"/>
      <sz val="10"/>
    </font>
    <font>
      <name val="Calibri"/>
      <family val="2"/>
      <color rgb="FFC00000"/>
      <sz val="11"/>
    </font>
    <font>
      <name val="Calibri"/>
      <family val="2"/>
      <b val="1"/>
      <color rgb="FF000000"/>
      <sz val="15"/>
    </font>
    <font>
      <name val="Calibri"/>
      <family val="2"/>
      <b val="1"/>
      <color rgb="FF000000"/>
      <sz val="13"/>
    </font>
    <font>
      <name val="Calibri"/>
      <family val="2"/>
      <b val="1"/>
      <color rgb="FF000000"/>
      <sz val="11"/>
    </font>
    <font>
      <name val="Calibri"/>
      <family val="2"/>
      <sz val="11"/>
    </font>
    <font>
      <name val="Calibri"/>
      <family val="2"/>
      <b val="1"/>
      <color rgb="FFFFFFFF"/>
      <sz val="14"/>
    </font>
    <font>
      <name val="Calibri"/>
      <family val="2"/>
      <color rgb="FF0000CC"/>
      <sz val="11"/>
    </font>
    <font>
      <name val="Calibri"/>
      <family val="2"/>
      <i val="1"/>
      <color rgb="FFC00000"/>
      <sz val="11"/>
    </font>
    <font>
      <name val="Calibri"/>
      <family val="2"/>
      <i val="1"/>
      <color rgb="FF00B050"/>
      <sz val="10"/>
    </font>
    <font>
      <name val="Calibri"/>
      <family val="2"/>
      <b val="1"/>
      <color theme="1"/>
      <sz val="11"/>
    </font>
    <font>
      <name val="Calibri"/>
      <family val="2"/>
      <b val="1"/>
      <color rgb="FF000000"/>
      <sz val="20"/>
    </font>
    <font>
      <name val="Calibri"/>
      <family val="2"/>
      <i val="1"/>
      <color rgb="FF808080"/>
      <sz val="9"/>
    </font>
    <font>
      <name val="Calibri"/>
      <family val="2"/>
      <i val="1"/>
      <color rgb="FF808080"/>
      <sz val="8"/>
    </font>
    <font>
      <name val="Calibri"/>
      <family val="2"/>
      <b val="1"/>
      <color theme="3"/>
      <sz val="11"/>
    </font>
    <font>
      <name val="Calibri"/>
      <family val="2"/>
      <color theme="1"/>
      <sz val="11"/>
    </font>
    <font>
      <name val="Calibri"/>
      <family val="2"/>
      <color rgb="FF0000CC"/>
      <sz val="11"/>
    </font>
    <font>
      <name val="Calibri"/>
      <family val="2"/>
      <color theme="5"/>
      <sz val="10"/>
    </font>
    <font>
      <name val="Calibri"/>
      <family val="2"/>
      <b val="1"/>
      <color theme="0"/>
      <sz val="11"/>
    </font>
    <font>
      <name val="Calibri"/>
      <family val="2"/>
      <i val="1"/>
      <color rgb="FFC00000"/>
      <sz val="11"/>
    </font>
    <font>
      <name val="Calibri"/>
      <family val="2"/>
      <b val="1"/>
      <color theme="1"/>
      <sz val="11"/>
    </font>
    <font>
      <b val="1"/>
      <color rgb="001F3864"/>
      <sz val="14"/>
    </font>
    <font>
      <i val="1"/>
      <sz val="10"/>
    </font>
    <font>
      <b val="1"/>
      <color rgb="00FFFFFF"/>
      <sz val="11"/>
    </font>
    <font>
      <sz val="10"/>
    </font>
    <font>
      <b val="1"/>
      <sz val="10"/>
    </font>
  </fonts>
  <fills count="20">
    <fill>
      <patternFill/>
    </fill>
    <fill>
      <patternFill patternType="gray125"/>
    </fill>
    <fill>
      <patternFill patternType="solid">
        <fgColor theme="4"/>
        <bgColor indexed="64"/>
      </patternFill>
    </fill>
    <fill>
      <patternFill patternType="solid">
        <fgColor theme="5" tint="0.3999450666829432"/>
        <bgColor indexed="64"/>
      </patternFill>
    </fill>
    <fill>
      <patternFill patternType="solid">
        <fgColor theme="5" tint="0.5999633777886288"/>
        <bgColor indexed="64"/>
      </patternFill>
    </fill>
    <fill>
      <patternFill patternType="solid">
        <fgColor theme="5" tint="-0.249946592608417"/>
        <bgColor indexed="64"/>
      </patternFill>
    </fill>
    <fill>
      <patternFill patternType="solid">
        <fgColor rgb="FFFFCCCC"/>
        <bgColor indexed="64"/>
      </patternFill>
    </fill>
    <fill>
      <patternFill patternType="solid">
        <fgColor rgb="FFFFFF99"/>
        <bgColor indexed="64"/>
      </patternFill>
    </fill>
    <fill>
      <patternFill patternType="darkGrid">
        <fgColor theme="5"/>
        <bgColor auto="1"/>
      </patternFill>
    </fill>
    <fill>
      <patternFill patternType="solid">
        <fgColor rgb="FF272F6B"/>
        <bgColor rgb="FF000000"/>
      </patternFill>
    </fill>
    <fill>
      <patternFill patternType="solid">
        <fgColor rgb="FFB9B9B9"/>
        <bgColor rgb="FF000000"/>
      </patternFill>
    </fill>
    <fill>
      <patternFill patternType="solid">
        <fgColor rgb="FFD0D0D0"/>
        <bgColor rgb="FF000000"/>
      </patternFill>
    </fill>
    <fill>
      <patternFill patternType="solid">
        <fgColor rgb="FF686868"/>
        <bgColor rgb="FF000000"/>
      </patternFill>
    </fill>
    <fill>
      <patternFill patternType="solid">
        <fgColor rgb="FFFFCCCC"/>
        <bgColor rgb="FF000000"/>
      </patternFill>
    </fill>
    <fill>
      <patternFill patternType="darkGrid">
        <fgColor rgb="FF8B8C8C"/>
        <bgColor auto="1"/>
      </patternFill>
    </fill>
    <fill>
      <patternFill patternType="solid">
        <fgColor rgb="FFFFFF99"/>
        <bgColor rgb="FF000000"/>
      </patternFill>
    </fill>
    <fill>
      <patternFill patternType="solid">
        <fgColor rgb="FFD0D0D0"/>
        <bgColor indexed="64"/>
      </patternFill>
    </fill>
    <fill>
      <patternFill patternType="darkGray"/>
    </fill>
    <fill>
      <patternFill patternType="solid">
        <fgColor rgb="001F3864"/>
      </patternFill>
    </fill>
    <fill>
      <patternFill patternType="solid">
        <fgColor rgb="00F2F2F2"/>
      </patternFill>
    </fill>
  </fills>
  <borders count="2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
      </bottom>
      <diagonal/>
    </border>
    <border>
      <left/>
      <right/>
      <top style="thin">
        <color theme="4"/>
      </top>
      <bottom style="double">
        <color theme="4"/>
      </bottom>
      <diagonal/>
    </border>
    <border>
      <left/>
      <right/>
      <top style="thin">
        <color auto="1"/>
      </top>
      <bottom style="thin">
        <color auto="1"/>
      </bottom>
      <diagonal/>
    </border>
    <border>
      <left style="thin">
        <color theme="5"/>
      </left>
      <right style="thin">
        <color theme="5"/>
      </right>
      <top style="thin">
        <color theme="5"/>
      </top>
      <bottom style="thin">
        <color theme="5"/>
      </bottom>
      <diagonal/>
    </border>
    <border>
      <left/>
      <right/>
      <top/>
      <bottom style="thick">
        <color theme="5"/>
      </bottom>
      <diagonal/>
    </border>
    <border>
      <left style="dotted">
        <color theme="5"/>
      </left>
      <right style="dotted">
        <color theme="5"/>
      </right>
      <top style="dotted">
        <color theme="5"/>
      </top>
      <bottom style="dotted">
        <color theme="5"/>
      </bottom>
      <diagonal/>
    </border>
    <border>
      <left style="thin">
        <color theme="5"/>
      </left>
      <right style="thin">
        <color theme="5"/>
      </right>
      <top style="medium">
        <color theme="5"/>
      </top>
      <bottom style="medium">
        <color theme="5"/>
      </bottom>
      <diagonal/>
    </border>
    <border>
      <left/>
      <right/>
      <top style="dotted">
        <color auto="1"/>
      </top>
      <bottom/>
      <diagonal/>
    </border>
    <border>
      <left style="thin">
        <color rgb="FF8B8C8C"/>
      </left>
      <right style="thin">
        <color rgb="FF8B8C8C"/>
      </right>
      <top style="thin">
        <color rgb="FF8B8C8C"/>
      </top>
      <bottom style="thin">
        <color rgb="FF8B8C8C"/>
      </bottom>
      <diagonal/>
    </border>
    <border>
      <left/>
      <right/>
      <top/>
      <bottom style="thick">
        <color rgb="FF8B8C8C"/>
      </bottom>
      <diagonal/>
    </border>
    <border>
      <left/>
      <right/>
      <top/>
      <bottom style="thick">
        <color rgb="FF272F6B"/>
      </bottom>
      <diagonal/>
    </border>
    <border>
      <left style="dotted">
        <color rgb="FF8B8C8C"/>
      </left>
      <right style="dotted">
        <color rgb="FF8B8C8C"/>
      </right>
      <top style="dotted">
        <color rgb="FF8B8C8C"/>
      </top>
      <bottom style="dotted">
        <color rgb="FF8B8C8C"/>
      </bottom>
      <diagonal/>
    </border>
    <border>
      <left style="thin">
        <color rgb="FF8B8C8C"/>
      </left>
      <right style="thin">
        <color rgb="FF8B8C8C"/>
      </right>
      <top style="medium">
        <color rgb="FF8B8C8C"/>
      </top>
      <bottom style="medium">
        <color rgb="FF8B8C8C"/>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00BBBBBB"/>
      </left>
      <right style="thin">
        <color rgb="00BBBBBB"/>
      </right>
      <top style="thin">
        <color rgb="00BBBBBB"/>
      </top>
      <bottom style="thin">
        <color rgb="00BBBBBB"/>
      </bottom>
    </border>
  </borders>
  <cellStyleXfs count="59">
    <xf numFmtId="0" fontId="1" fillId="0" borderId="0"/>
    <xf numFmtId="43" fontId="1" fillId="0" borderId="0"/>
    <xf numFmtId="41" fontId="1" fillId="0" borderId="0"/>
    <xf numFmtId="9" fontId="1" fillId="0" borderId="0"/>
    <xf numFmtId="0" fontId="2" fillId="0" borderId="0"/>
    <xf numFmtId="0" fontId="3" fillId="0" borderId="1"/>
    <xf numFmtId="0" fontId="4" fillId="0" borderId="2"/>
    <xf numFmtId="0" fontId="5" fillId="0" borderId="3"/>
    <xf numFmtId="0" fontId="5" fillId="0" borderId="0"/>
    <xf numFmtId="0" fontId="7" fillId="0" borderId="4"/>
    <xf numFmtId="0" fontId="8" fillId="2" borderId="5" applyAlignment="1">
      <alignment horizontal="left" indent="1"/>
    </xf>
    <xf numFmtId="0" fontId="9" fillId="3" borderId="5" applyAlignment="1" applyProtection="1">
      <alignment horizontal="left" indent="2"/>
      <protection locked="1" hidden="1"/>
    </xf>
    <xf numFmtId="0" fontId="1" fillId="4" borderId="0"/>
    <xf numFmtId="0" fontId="6" fillId="5" borderId="6" applyAlignment="1">
      <alignment horizontal="center"/>
    </xf>
    <xf numFmtId="164" fontId="1" fillId="0" borderId="0"/>
    <xf numFmtId="0" fontId="10" fillId="0" borderId="0" applyAlignment="1">
      <alignment horizontal="left" indent="1"/>
    </xf>
    <xf numFmtId="165" fontId="1" fillId="0" borderId="0"/>
    <xf numFmtId="0" fontId="1" fillId="4" borderId="6" applyAlignment="1">
      <alignment horizontal="right"/>
    </xf>
    <xf numFmtId="166" fontId="11" fillId="6" borderId="0"/>
    <xf numFmtId="179" fontId="1" fillId="0" borderId="0" applyAlignment="1">
      <alignment horizontal="right"/>
    </xf>
    <xf numFmtId="167" fontId="1" fillId="0" borderId="0" applyAlignment="1">
      <alignment horizontal="right"/>
    </xf>
    <xf numFmtId="168" fontId="1" fillId="0" borderId="0"/>
    <xf numFmtId="0" fontId="3" fillId="0" borderId="7" applyAlignment="1">
      <alignment horizontal="left" indent="1"/>
    </xf>
    <xf numFmtId="0" fontId="4" fillId="0" borderId="1" applyAlignment="1">
      <alignment horizontal="left" indent="1"/>
    </xf>
    <xf numFmtId="0" fontId="5" fillId="0" borderId="0" applyAlignment="1">
      <alignment horizontal="left" indent="1"/>
    </xf>
    <xf numFmtId="169" fontId="1" fillId="0" borderId="0" applyAlignment="1">
      <alignment horizontal="right"/>
    </xf>
    <xf numFmtId="0" fontId="13" fillId="0" borderId="0" applyAlignment="1">
      <alignment horizontal="left" indent="1"/>
    </xf>
    <xf numFmtId="0" fontId="14" fillId="0" borderId="0" applyAlignment="1">
      <alignment horizontal="left" indent="1"/>
    </xf>
    <xf numFmtId="0" fontId="1" fillId="4" borderId="8" applyAlignment="1">
      <alignment horizontal="right"/>
    </xf>
    <xf numFmtId="0" fontId="12" fillId="7" borderId="8" applyAlignment="1" applyProtection="1">
      <alignment horizontal="right"/>
      <protection locked="0" hidden="0"/>
    </xf>
    <xf numFmtId="0" fontId="7" fillId="0" borderId="5"/>
    <xf numFmtId="0" fontId="7" fillId="0" borderId="9" applyAlignment="1">
      <alignment horizontal="right"/>
    </xf>
    <xf numFmtId="0" fontId="15" fillId="4" borderId="5" applyAlignment="1">
      <alignment horizontal="left" indent="1"/>
    </xf>
    <xf numFmtId="0" fontId="1" fillId="0" borderId="10" applyAlignment="1">
      <alignment horizontal="right"/>
    </xf>
    <xf numFmtId="0" fontId="1" fillId="8" borderId="0" applyAlignment="1">
      <alignment horizontal="right"/>
    </xf>
    <xf numFmtId="0" fontId="2" fillId="0" borderId="0"/>
    <xf numFmtId="0" fontId="9" fillId="3" borderId="5" applyAlignment="1" applyProtection="1">
      <alignment horizontal="left" indent="2"/>
      <protection locked="1" hidden="1"/>
    </xf>
    <xf numFmtId="0" fontId="1" fillId="4" borderId="0"/>
    <xf numFmtId="0" fontId="6" fillId="5" borderId="6" applyAlignment="1">
      <alignment horizontal="center"/>
    </xf>
    <xf numFmtId="41" fontId="1" fillId="0" borderId="0"/>
    <xf numFmtId="0" fontId="10" fillId="0" borderId="0" applyAlignment="1">
      <alignment horizontal="left" indent="1"/>
    </xf>
    <xf numFmtId="43" fontId="1" fillId="0" borderId="0"/>
    <xf numFmtId="0" fontId="1" fillId="4" borderId="6" applyAlignment="1">
      <alignment horizontal="right"/>
    </xf>
    <xf numFmtId="166" fontId="11" fillId="6" borderId="0"/>
    <xf numFmtId="179" fontId="1" fillId="0" borderId="0" applyAlignment="1">
      <alignment horizontal="right"/>
    </xf>
    <xf numFmtId="0" fontId="1" fillId="8" borderId="0" applyAlignment="1">
      <alignment horizontal="right"/>
    </xf>
    <xf numFmtId="167" fontId="1" fillId="0" borderId="0" applyAlignment="1">
      <alignment horizontal="right"/>
    </xf>
    <xf numFmtId="9" fontId="1" fillId="0" borderId="0"/>
    <xf numFmtId="0" fontId="3" fillId="0" borderId="1"/>
    <xf numFmtId="0" fontId="4" fillId="0" borderId="2"/>
    <xf numFmtId="0" fontId="5" fillId="0" borderId="3"/>
    <xf numFmtId="0" fontId="12" fillId="7" borderId="8" applyAlignment="1" applyProtection="1">
      <alignment horizontal="right"/>
      <protection locked="0" hidden="0"/>
    </xf>
    <xf numFmtId="169" fontId="1" fillId="0" borderId="0" applyAlignment="1">
      <alignment horizontal="right"/>
    </xf>
    <xf numFmtId="0" fontId="7" fillId="0" borderId="4"/>
    <xf numFmtId="0" fontId="7" fillId="0" borderId="9" applyAlignment="1">
      <alignment horizontal="right"/>
    </xf>
    <xf numFmtId="0" fontId="14" fillId="0" borderId="0" applyAlignment="1">
      <alignment horizontal="left" indent="1"/>
    </xf>
    <xf numFmtId="0" fontId="1" fillId="4" borderId="8" applyAlignment="1">
      <alignment horizontal="right"/>
    </xf>
    <xf numFmtId="0" fontId="1" fillId="0" borderId="10" applyAlignment="1">
      <alignment horizontal="right"/>
    </xf>
    <xf numFmtId="0" fontId="5" fillId="0" borderId="0"/>
  </cellStyleXfs>
  <cellXfs count="270">
    <xf numFmtId="0" fontId="0" fillId="0" borderId="0" pivotButton="0" quotePrefix="0" xfId="0"/>
    <xf numFmtId="0" fontId="16" fillId="9" borderId="5" applyAlignment="1" pivotButton="0" quotePrefix="0" xfId="4">
      <alignment horizontal="left" indent="1"/>
    </xf>
    <xf numFmtId="0" fontId="17" fillId="0" borderId="0" pivotButton="0" quotePrefix="0" xfId="0"/>
    <xf numFmtId="0" fontId="18" fillId="10" borderId="5" applyAlignment="1" applyProtection="1" pivotButton="0" quotePrefix="0" xfId="11">
      <alignment horizontal="left" indent="2"/>
      <protection locked="1" hidden="1"/>
    </xf>
    <xf numFmtId="0" fontId="18" fillId="10" borderId="5" applyAlignment="1" applyProtection="1" pivotButton="0" quotePrefix="0" xfId="11">
      <alignment horizontal="right" indent="2"/>
      <protection locked="1" hidden="1"/>
    </xf>
    <xf numFmtId="0" fontId="17" fillId="11" borderId="0" pivotButton="0" quotePrefix="0" xfId="12"/>
    <xf numFmtId="0" fontId="17" fillId="11" borderId="0" applyAlignment="1" pivotButton="0" quotePrefix="0" xfId="12">
      <alignment horizontal="right"/>
    </xf>
    <xf numFmtId="0" fontId="17" fillId="11" borderId="0" applyAlignment="1" pivotButton="0" quotePrefix="0" xfId="12">
      <alignment horizontal="left"/>
    </xf>
    <xf numFmtId="0" fontId="20" fillId="12" borderId="11" applyAlignment="1" pivotButton="0" quotePrefix="0" xfId="13">
      <alignment horizontal="left" indent="1"/>
    </xf>
    <xf numFmtId="164" fontId="19" fillId="11" borderId="11" applyAlignment="1" pivotButton="0" quotePrefix="0" xfId="2">
      <alignment horizontal="right"/>
    </xf>
    <xf numFmtId="0" fontId="21" fillId="11" borderId="11" applyAlignment="1" pivotButton="0" quotePrefix="0" xfId="15">
      <alignment horizontal="left" indent="1"/>
    </xf>
    <xf numFmtId="0" fontId="20" fillId="12" borderId="11" applyAlignment="1" pivotButton="0" quotePrefix="0" xfId="13">
      <alignment horizontal="centerContinuous"/>
    </xf>
    <xf numFmtId="165" fontId="17" fillId="11" borderId="0" applyAlignment="1" pivotButton="0" quotePrefix="0" xfId="1">
      <alignment horizontal="right"/>
    </xf>
    <xf numFmtId="166" fontId="22" fillId="13" borderId="11" pivotButton="0" quotePrefix="0" xfId="18"/>
    <xf numFmtId="167" fontId="19" fillId="11" borderId="11" applyAlignment="1" pivotButton="0" quotePrefix="0" xfId="20">
      <alignment horizontal="right"/>
    </xf>
    <xf numFmtId="168" fontId="19" fillId="11" borderId="11" applyAlignment="1" pivotButton="0" quotePrefix="0" xfId="3">
      <alignment horizontal="right"/>
    </xf>
    <xf numFmtId="0" fontId="17" fillId="11" borderId="0" applyAlignment="1" pivotButton="0" quotePrefix="0" xfId="12">
      <alignment horizontal="right" indent="1"/>
    </xf>
    <xf numFmtId="0" fontId="17" fillId="11" borderId="0" applyAlignment="1" pivotButton="0" quotePrefix="0" xfId="12">
      <alignment horizontal="left" indent="1"/>
    </xf>
    <xf numFmtId="0" fontId="23" fillId="0" borderId="12" applyAlignment="1" pivotButton="0" quotePrefix="0" xfId="5">
      <alignment horizontal="left" indent="1"/>
    </xf>
    <xf numFmtId="0" fontId="24" fillId="0" borderId="13" applyAlignment="1" pivotButton="0" quotePrefix="0" xfId="6">
      <alignment horizontal="left" indent="1"/>
    </xf>
    <xf numFmtId="0" fontId="25" fillId="0" borderId="0" applyAlignment="1" pivotButton="0" quotePrefix="0" xfId="7">
      <alignment horizontal="left" indent="1"/>
    </xf>
    <xf numFmtId="0" fontId="21" fillId="0" borderId="0" applyAlignment="1" pivotButton="0" quotePrefix="0" xfId="15">
      <alignment horizontal="left" indent="1"/>
    </xf>
    <xf numFmtId="165" fontId="17" fillId="0" borderId="0" pivotButton="0" quotePrefix="0" xfId="0"/>
    <xf numFmtId="165" fontId="17" fillId="0" borderId="0" pivotButton="0" quotePrefix="0" xfId="1"/>
    <xf numFmtId="164" fontId="17" fillId="0" borderId="0" pivotButton="0" quotePrefix="0" xfId="2"/>
    <xf numFmtId="0" fontId="17" fillId="0" borderId="10" pivotButton="0" quotePrefix="0" xfId="33"/>
    <xf numFmtId="165" fontId="17" fillId="0" borderId="10" pivotButton="0" quotePrefix="0" xfId="33"/>
    <xf numFmtId="167" fontId="17" fillId="0" borderId="0" pivotButton="0" quotePrefix="0" xfId="20"/>
    <xf numFmtId="0" fontId="25" fillId="0" borderId="5" pivotButton="0" quotePrefix="0" xfId="9"/>
    <xf numFmtId="0" fontId="17" fillId="14" borderId="0" pivotButton="0" quotePrefix="0" xfId="34"/>
    <xf numFmtId="165" fontId="25" fillId="0" borderId="5" pivotButton="0" quotePrefix="0" xfId="1"/>
    <xf numFmtId="165" fontId="26" fillId="11" borderId="14" pivotButton="0" quotePrefix="0" xfId="28"/>
    <xf numFmtId="168" fontId="26" fillId="11" borderId="14" pivotButton="0" quotePrefix="0" xfId="28"/>
    <xf numFmtId="164" fontId="17" fillId="0" borderId="10" pivotButton="0" quotePrefix="0" xfId="2"/>
    <xf numFmtId="164" fontId="17" fillId="0" borderId="10" pivotButton="0" quotePrefix="0" xfId="33"/>
    <xf numFmtId="165" fontId="25" fillId="0" borderId="5" pivotButton="0" quotePrefix="0" xfId="9"/>
    <xf numFmtId="164" fontId="25" fillId="0" borderId="5" pivotButton="0" quotePrefix="0" xfId="9"/>
    <xf numFmtId="164" fontId="26" fillId="11" borderId="14" pivotButton="0" quotePrefix="0" xfId="28"/>
    <xf numFmtId="164" fontId="25" fillId="0" borderId="5" pivotButton="0" quotePrefix="0" xfId="2"/>
    <xf numFmtId="0" fontId="27" fillId="11" borderId="5" applyAlignment="1" pivotButton="0" quotePrefix="0" xfId="8">
      <alignment horizontal="left" indent="1"/>
    </xf>
    <xf numFmtId="0" fontId="29" fillId="0" borderId="0" applyAlignment="1" pivotButton="0" quotePrefix="0" xfId="26">
      <alignment horizontal="left" indent="1"/>
    </xf>
    <xf numFmtId="0" fontId="30" fillId="0" borderId="0" applyAlignment="1" pivotButton="0" quotePrefix="0" xfId="27">
      <alignment horizontal="left" indent="1"/>
    </xf>
    <xf numFmtId="0" fontId="20" fillId="12" borderId="11" applyAlignment="1" pivotButton="0" quotePrefix="0" xfId="13">
      <alignment horizontal="center"/>
    </xf>
    <xf numFmtId="164" fontId="28" fillId="15" borderId="11" pivotButton="0" quotePrefix="0" xfId="2"/>
    <xf numFmtId="164" fontId="25" fillId="0" borderId="15" pivotButton="0" quotePrefix="0" xfId="31"/>
    <xf numFmtId="0" fontId="30" fillId="0" borderId="0" applyAlignment="1" pivotButton="0" quotePrefix="1" xfId="27">
      <alignment horizontal="left" indent="1"/>
    </xf>
    <xf numFmtId="166" fontId="22" fillId="13" borderId="0" pivotButton="0" quotePrefix="0" xfId="18"/>
    <xf numFmtId="165" fontId="25" fillId="0" borderId="15" pivotButton="0" quotePrefix="0" xfId="31"/>
    <xf numFmtId="164" fontId="17" fillId="0" borderId="0" pivotButton="0" quotePrefix="0" xfId="0"/>
    <xf numFmtId="165" fontId="28" fillId="15" borderId="14" applyAlignment="1" applyProtection="1" pivotButton="0" quotePrefix="0" xfId="1">
      <alignment horizontal="right"/>
      <protection locked="0" hidden="0"/>
    </xf>
    <xf numFmtId="169" fontId="16" fillId="9" borderId="5" applyAlignment="1" pivotButton="0" quotePrefix="0" xfId="4">
      <alignment horizontal="left" indent="1"/>
    </xf>
    <xf numFmtId="0" fontId="19" fillId="11" borderId="11" pivotButton="0" quotePrefix="0" xfId="17"/>
    <xf numFmtId="0" fontId="17" fillId="0" borderId="0" applyAlignment="1" pivotButton="0" quotePrefix="0" xfId="0">
      <alignment horizontal="right"/>
    </xf>
    <xf numFmtId="0" fontId="17" fillId="0" borderId="0" applyAlignment="1" pivotButton="0" quotePrefix="0" xfId="0">
      <alignment horizontal="left"/>
    </xf>
    <xf numFmtId="165" fontId="17" fillId="11" borderId="14" pivotButton="0" quotePrefix="0" xfId="1"/>
    <xf numFmtId="164" fontId="17" fillId="11" borderId="14" pivotButton="0" quotePrefix="0" xfId="2"/>
    <xf numFmtId="169" fontId="28" fillId="0" borderId="0" applyAlignment="1" applyProtection="1" pivotButton="0" quotePrefix="0" xfId="25">
      <alignment horizontal="left" indent="1"/>
      <protection locked="0" hidden="0"/>
    </xf>
    <xf numFmtId="164" fontId="28" fillId="0" borderId="0" applyProtection="1" pivotButton="0" quotePrefix="0" xfId="2">
      <protection locked="0" hidden="0"/>
    </xf>
    <xf numFmtId="0" fontId="17" fillId="0" borderId="0" applyAlignment="1" pivotButton="0" quotePrefix="0" xfId="0">
      <alignment horizontal="center"/>
    </xf>
    <xf numFmtId="0" fontId="17" fillId="0" borderId="0" applyAlignment="1" pivotButton="0" quotePrefix="0" xfId="0">
      <alignment horizontal="left" indent="1"/>
    </xf>
    <xf numFmtId="0" fontId="25" fillId="0" borderId="5" applyAlignment="1" pivotButton="0" quotePrefix="0" xfId="9">
      <alignment horizontal="left" indent="1"/>
    </xf>
    <xf numFmtId="0" fontId="17" fillId="0" borderId="10" applyAlignment="1" pivotButton="0" quotePrefix="0" xfId="33">
      <alignment horizontal="left" indent="1"/>
    </xf>
    <xf numFmtId="165" fontId="25" fillId="0" borderId="0" applyAlignment="1" pivotButton="0" quotePrefix="0" xfId="7">
      <alignment horizontal="left" indent="1"/>
    </xf>
    <xf numFmtId="170" fontId="17" fillId="0" borderId="0" pivotButton="0" quotePrefix="0" xfId="0"/>
    <xf numFmtId="43" fontId="31" fillId="0" borderId="0" pivotButton="0" quotePrefix="0" xfId="0"/>
    <xf numFmtId="0" fontId="32" fillId="0" borderId="12" applyAlignment="1" pivotButton="0" quotePrefix="0" xfId="5">
      <alignment horizontal="left" indent="1"/>
    </xf>
    <xf numFmtId="0" fontId="33" fillId="0" borderId="0" pivotButton="0" quotePrefix="0" xfId="0"/>
    <xf numFmtId="171" fontId="31" fillId="0" borderId="0" pivotButton="0" quotePrefix="0" xfId="0"/>
    <xf numFmtId="172" fontId="31" fillId="0" borderId="0" pivotButton="0" quotePrefix="0" xfId="0"/>
    <xf numFmtId="173" fontId="17" fillId="0" borderId="0" pivotButton="0" quotePrefix="0" xfId="1"/>
    <xf numFmtId="0" fontId="31" fillId="0" borderId="0" pivotButton="0" quotePrefix="0" xfId="0"/>
    <xf numFmtId="164" fontId="31" fillId="0" borderId="0" pivotButton="0" quotePrefix="0" xfId="0"/>
    <xf numFmtId="165" fontId="20" fillId="12" borderId="11" applyAlignment="1" pivotButton="0" quotePrefix="0" xfId="13">
      <alignment horizontal="center"/>
    </xf>
    <xf numFmtId="168" fontId="31" fillId="0" borderId="0" pivotButton="0" quotePrefix="0" xfId="0"/>
    <xf numFmtId="1" fontId="31" fillId="0" borderId="0" pivotButton="0" quotePrefix="0" xfId="0"/>
    <xf numFmtId="174" fontId="31" fillId="0" borderId="0" pivotButton="0" quotePrefix="0" xfId="0"/>
    <xf numFmtId="0" fontId="34" fillId="0" borderId="0" pivotButton="0" quotePrefix="0" xfId="0"/>
    <xf numFmtId="0" fontId="31" fillId="11" borderId="17" applyAlignment="1" pivotButton="0" quotePrefix="0" xfId="12">
      <alignment horizontal="centerContinuous"/>
    </xf>
    <xf numFmtId="0" fontId="31" fillId="11" borderId="5" applyAlignment="1" pivotButton="0" quotePrefix="0" xfId="12">
      <alignment horizontal="centerContinuous"/>
    </xf>
    <xf numFmtId="0" fontId="31" fillId="11" borderId="18" applyAlignment="1" pivotButton="0" quotePrefix="0" xfId="12">
      <alignment horizontal="centerContinuous"/>
    </xf>
    <xf numFmtId="0" fontId="31" fillId="11" borderId="19" applyAlignment="1" pivotButton="0" quotePrefix="0" xfId="12">
      <alignment horizontal="centerContinuous"/>
    </xf>
    <xf numFmtId="0" fontId="31" fillId="11" borderId="20" applyAlignment="1" pivotButton="0" quotePrefix="0" xfId="12">
      <alignment horizontal="centerContinuous"/>
    </xf>
    <xf numFmtId="0" fontId="31" fillId="11" borderId="21" applyAlignment="1" pivotButton="0" quotePrefix="0" xfId="12">
      <alignment horizontal="centerContinuous"/>
    </xf>
    <xf numFmtId="168" fontId="25" fillId="16" borderId="0" applyAlignment="1" pivotButton="0" quotePrefix="0" xfId="7">
      <alignment horizontal="center"/>
    </xf>
    <xf numFmtId="174" fontId="25" fillId="16" borderId="0" applyAlignment="1" pivotButton="0" quotePrefix="0" xfId="7">
      <alignment horizontal="center"/>
    </xf>
    <xf numFmtId="175" fontId="31" fillId="0" borderId="16" applyAlignment="1" pivotButton="0" quotePrefix="0" xfId="0">
      <alignment horizontal="center"/>
    </xf>
    <xf numFmtId="175" fontId="31" fillId="0" borderId="0" applyAlignment="1" pivotButton="0" quotePrefix="0" xfId="0">
      <alignment horizontal="center"/>
    </xf>
    <xf numFmtId="176" fontId="17" fillId="0" borderId="0" pivotButton="0" quotePrefix="0" xfId="0"/>
    <xf numFmtId="177" fontId="25" fillId="0" borderId="5" pivotButton="0" quotePrefix="0" xfId="1"/>
    <xf numFmtId="10" fontId="28" fillId="15" borderId="11" pivotButton="0" quotePrefix="0" xfId="2"/>
    <xf numFmtId="3" fontId="19" fillId="0" borderId="0" pivotButton="0" quotePrefix="0" xfId="0"/>
    <xf numFmtId="43" fontId="19" fillId="0" borderId="0" pivotButton="0" quotePrefix="0" xfId="0"/>
    <xf numFmtId="169" fontId="1" fillId="0" borderId="0" applyAlignment="1" pivotButton="0" quotePrefix="0" xfId="25">
      <alignment horizontal="right"/>
    </xf>
    <xf numFmtId="10" fontId="12" fillId="7" borderId="8" applyAlignment="1" applyProtection="1" pivotButton="0" quotePrefix="0" xfId="29">
      <alignment horizontal="right"/>
      <protection locked="0" hidden="0"/>
    </xf>
    <xf numFmtId="164" fontId="12" fillId="7" borderId="8" applyAlignment="1" applyProtection="1" pivotButton="0" quotePrefix="0" xfId="29">
      <alignment horizontal="right"/>
      <protection locked="0" hidden="0"/>
    </xf>
    <xf numFmtId="0" fontId="12" fillId="7" borderId="8" applyAlignment="1" applyProtection="1" pivotButton="0" quotePrefix="0" xfId="29">
      <alignment horizontal="right"/>
      <protection locked="0" hidden="0"/>
    </xf>
    <xf numFmtId="0" fontId="10" fillId="0" borderId="0" applyAlignment="1" pivotButton="0" quotePrefix="0" xfId="15">
      <alignment horizontal="left" indent="1"/>
    </xf>
    <xf numFmtId="178" fontId="0" fillId="0" borderId="0" pivotButton="0" quotePrefix="0" xfId="0"/>
    <xf numFmtId="3" fontId="1" fillId="0" borderId="0" pivotButton="0" quotePrefix="0" xfId="0"/>
    <xf numFmtId="171" fontId="1" fillId="0" borderId="0" pivotButton="0" quotePrefix="0" xfId="0"/>
    <xf numFmtId="3" fontId="12" fillId="7" borderId="8" applyAlignment="1" applyProtection="1" pivotButton="0" quotePrefix="0" xfId="29">
      <alignment horizontal="right"/>
      <protection locked="0" hidden="0"/>
    </xf>
    <xf numFmtId="0" fontId="25" fillId="0" borderId="0" applyAlignment="1" pivotButton="0" quotePrefix="0" xfId="9">
      <alignment horizontal="left" indent="1"/>
    </xf>
    <xf numFmtId="165" fontId="25" fillId="0" borderId="0" pivotButton="0" quotePrefix="0" xfId="1"/>
    <xf numFmtId="0" fontId="1" fillId="0" borderId="0" pivotButton="0" quotePrefix="0" xfId="0"/>
    <xf numFmtId="0" fontId="35" fillId="0" borderId="3" pivotButton="0" quotePrefix="0" xfId="7"/>
    <xf numFmtId="169" fontId="36" fillId="0" borderId="0" applyAlignment="1" pivotButton="0" quotePrefix="0" xfId="25">
      <alignment horizontal="right"/>
    </xf>
    <xf numFmtId="10" fontId="37" fillId="7" borderId="8" applyAlignment="1" applyProtection="1" pivotButton="0" quotePrefix="0" xfId="29">
      <alignment horizontal="right"/>
      <protection locked="0" hidden="0"/>
    </xf>
    <xf numFmtId="165" fontId="37" fillId="7" borderId="8" applyAlignment="1" applyProtection="1" pivotButton="0" quotePrefix="0" xfId="29">
      <alignment horizontal="right"/>
      <protection locked="0" hidden="0"/>
    </xf>
    <xf numFmtId="168" fontId="37" fillId="7" borderId="8" applyAlignment="1" applyProtection="1" pivotButton="0" quotePrefix="0" xfId="29">
      <alignment horizontal="right"/>
      <protection locked="0" hidden="0"/>
    </xf>
    <xf numFmtId="178" fontId="37" fillId="7" borderId="8" applyAlignment="1" applyProtection="1" pivotButton="0" quotePrefix="0" xfId="29">
      <alignment horizontal="right"/>
      <protection locked="0" hidden="0"/>
    </xf>
    <xf numFmtId="0" fontId="38" fillId="0" borderId="0" applyAlignment="1" pivotButton="0" quotePrefix="0" xfId="15">
      <alignment horizontal="left" indent="1"/>
    </xf>
    <xf numFmtId="0" fontId="36" fillId="0" borderId="0" pivotButton="0" quotePrefix="0" xfId="0"/>
    <xf numFmtId="178" fontId="36" fillId="0" borderId="0" pivotButton="0" quotePrefix="0" xfId="0"/>
    <xf numFmtId="3" fontId="36" fillId="0" borderId="0" pivotButton="0" quotePrefix="0" xfId="0"/>
    <xf numFmtId="0" fontId="39" fillId="5" borderId="6" applyAlignment="1" pivotButton="0" quotePrefix="0" xfId="13">
      <alignment horizontal="center"/>
    </xf>
    <xf numFmtId="171" fontId="36" fillId="0" borderId="0" pivotButton="0" quotePrefix="0" xfId="0"/>
    <xf numFmtId="171" fontId="37" fillId="7" borderId="8" applyAlignment="1" applyProtection="1" pivotButton="0" quotePrefix="0" xfId="29">
      <alignment horizontal="right"/>
      <protection locked="0" hidden="0"/>
    </xf>
    <xf numFmtId="169" fontId="37" fillId="7" borderId="8" applyAlignment="1" applyProtection="1" pivotButton="0" quotePrefix="0" xfId="29">
      <alignment horizontal="right"/>
      <protection locked="0" hidden="0"/>
    </xf>
    <xf numFmtId="0" fontId="36" fillId="0" borderId="0" pivotButton="0" quotePrefix="0" xfId="25"/>
    <xf numFmtId="0" fontId="37" fillId="7" borderId="8" applyAlignment="1" applyProtection="1" pivotButton="0" quotePrefix="0" xfId="29">
      <alignment horizontal="right"/>
      <protection locked="0" hidden="0"/>
    </xf>
    <xf numFmtId="164" fontId="37" fillId="7" borderId="8" applyAlignment="1" applyProtection="1" pivotButton="0" quotePrefix="0" xfId="29">
      <alignment horizontal="right"/>
      <protection locked="0" hidden="0"/>
    </xf>
    <xf numFmtId="10" fontId="36" fillId="0" borderId="10" applyAlignment="1" pivotButton="0" quotePrefix="0" xfId="33">
      <alignment horizontal="right"/>
    </xf>
    <xf numFmtId="1" fontId="37" fillId="7" borderId="0" applyAlignment="1" pivotButton="0" quotePrefix="0" xfId="0">
      <alignment horizontal="right"/>
    </xf>
    <xf numFmtId="0" fontId="38" fillId="0" borderId="0" applyAlignment="1" pivotButton="0" quotePrefix="0" xfId="0">
      <alignment horizontal="left" indent="1"/>
    </xf>
    <xf numFmtId="1" fontId="37" fillId="7" borderId="8" applyAlignment="1" applyProtection="1" pivotButton="0" quotePrefix="0" xfId="29">
      <alignment horizontal="right"/>
      <protection locked="0" hidden="0"/>
    </xf>
    <xf numFmtId="0" fontId="28" fillId="15" borderId="14" applyAlignment="1" applyProtection="1" pivotButton="0" quotePrefix="0" xfId="25">
      <alignment horizontal="left" indent="1"/>
      <protection locked="0" hidden="0"/>
    </xf>
    <xf numFmtId="0" fontId="19" fillId="11" borderId="11" pivotButton="0" quotePrefix="0" xfId="25"/>
    <xf numFmtId="0" fontId="35" fillId="0" borderId="0" applyAlignment="1" pivotButton="0" quotePrefix="0" xfId="24">
      <alignment horizontal="left" indent="1"/>
    </xf>
    <xf numFmtId="0" fontId="36" fillId="4" borderId="6" pivotButton="0" quotePrefix="0" xfId="25"/>
    <xf numFmtId="0" fontId="40" fillId="0" borderId="0" applyAlignment="1" pivotButton="0" quotePrefix="0" xfId="26">
      <alignment horizontal="left" indent="1"/>
    </xf>
    <xf numFmtId="164" fontId="36" fillId="0" borderId="0" pivotButton="0" quotePrefix="0" xfId="2"/>
    <xf numFmtId="0" fontId="41" fillId="0" borderId="4" pivotButton="0" quotePrefix="0" xfId="9"/>
    <xf numFmtId="164" fontId="41" fillId="0" borderId="4" pivotButton="0" quotePrefix="0" xfId="9"/>
    <xf numFmtId="0" fontId="16" fillId="9" borderId="5" applyAlignment="1" pivotButton="0" quotePrefix="0" xfId="35">
      <alignment horizontal="left" indent="1"/>
    </xf>
    <xf numFmtId="0" fontId="18" fillId="10" borderId="5" applyAlignment="1" applyProtection="1" pivotButton="0" quotePrefix="0" xfId="36">
      <alignment horizontal="left" indent="2"/>
      <protection locked="1" hidden="1"/>
    </xf>
    <xf numFmtId="0" fontId="18" fillId="10" borderId="5" applyAlignment="1" applyProtection="1" pivotButton="0" quotePrefix="0" xfId="36">
      <alignment horizontal="right" indent="2"/>
      <protection locked="1" hidden="1"/>
    </xf>
    <xf numFmtId="0" fontId="17" fillId="11" borderId="0" pivotButton="0" quotePrefix="0" xfId="37"/>
    <xf numFmtId="0" fontId="17" fillId="11" borderId="0" applyAlignment="1" pivotButton="0" quotePrefix="0" xfId="37">
      <alignment horizontal="right"/>
    </xf>
    <xf numFmtId="0" fontId="17" fillId="11" borderId="0" applyAlignment="1" pivotButton="0" quotePrefix="0" xfId="37">
      <alignment horizontal="left"/>
    </xf>
    <xf numFmtId="179" fontId="0" fillId="8" borderId="0" applyAlignment="1" pivotButton="0" quotePrefix="0" xfId="45">
      <alignment horizontal="left"/>
    </xf>
    <xf numFmtId="0" fontId="17" fillId="11" borderId="0" applyAlignment="1" pivotButton="0" quotePrefix="0" xfId="37">
      <alignment horizontal="right" indent="1"/>
    </xf>
    <xf numFmtId="0" fontId="17" fillId="11" borderId="0" applyAlignment="1" pivotButton="0" quotePrefix="0" xfId="37">
      <alignment horizontal="left" indent="1"/>
    </xf>
    <xf numFmtId="0" fontId="32" fillId="0" borderId="12" applyAlignment="1" pivotButton="0" quotePrefix="0" xfId="48">
      <alignment horizontal="left" indent="1"/>
    </xf>
    <xf numFmtId="0" fontId="23" fillId="0" borderId="12" applyAlignment="1" pivotButton="0" quotePrefix="0" xfId="48">
      <alignment horizontal="left" indent="1"/>
    </xf>
    <xf numFmtId="0" fontId="24" fillId="0" borderId="13" applyAlignment="1" pivotButton="0" quotePrefix="0" xfId="49">
      <alignment horizontal="left" indent="1"/>
    </xf>
    <xf numFmtId="0" fontId="25" fillId="0" borderId="0" applyAlignment="1" pivotButton="0" quotePrefix="0" xfId="50">
      <alignment horizontal="left" indent="1"/>
    </xf>
    <xf numFmtId="0" fontId="21" fillId="0" borderId="0" applyAlignment="1" pivotButton="0" quotePrefix="0" xfId="40">
      <alignment horizontal="left" indent="1"/>
    </xf>
    <xf numFmtId="164" fontId="28" fillId="15" borderId="14" applyProtection="1" pivotButton="0" quotePrefix="0" xfId="51">
      <protection locked="0" hidden="0"/>
    </xf>
    <xf numFmtId="168" fontId="28" fillId="15" borderId="14" applyProtection="1" pivotButton="0" quotePrefix="0" xfId="47">
      <protection locked="0" hidden="0"/>
    </xf>
    <xf numFmtId="0" fontId="20" fillId="12" borderId="11" applyAlignment="1" pivotButton="0" quotePrefix="0" xfId="38">
      <alignment horizontal="center"/>
    </xf>
    <xf numFmtId="169" fontId="28" fillId="15" borderId="14" applyAlignment="1" applyProtection="1" pivotButton="0" quotePrefix="0" xfId="52">
      <alignment horizontal="left" indent="1"/>
      <protection locked="0" hidden="0"/>
    </xf>
    <xf numFmtId="165" fontId="17" fillId="0" borderId="0" pivotButton="0" quotePrefix="0" xfId="41"/>
    <xf numFmtId="0" fontId="25" fillId="0" borderId="5" pivotButton="0" quotePrefix="0" xfId="53"/>
    <xf numFmtId="165" fontId="25" fillId="0" borderId="5" pivotButton="0" quotePrefix="0" xfId="41"/>
    <xf numFmtId="164" fontId="25" fillId="0" borderId="15" pivotButton="0" quotePrefix="0" xfId="54"/>
    <xf numFmtId="178" fontId="28" fillId="15" borderId="11" pivotButton="0" quotePrefix="0" xfId="47"/>
    <xf numFmtId="168" fontId="12" fillId="7" borderId="8" applyProtection="1" pivotButton="0" quotePrefix="0" xfId="51">
      <protection locked="0" hidden="0"/>
    </xf>
    <xf numFmtId="0" fontId="30" fillId="0" borderId="0" applyAlignment="1" pivotButton="0" quotePrefix="1" xfId="55">
      <alignment horizontal="left" indent="1"/>
    </xf>
    <xf numFmtId="165" fontId="28" fillId="15" borderId="14" applyProtection="1" pivotButton="0" quotePrefix="0" xfId="41">
      <protection locked="0" hidden="0"/>
    </xf>
    <xf numFmtId="165" fontId="28" fillId="15" borderId="11" pivotButton="0" quotePrefix="0" xfId="41"/>
    <xf numFmtId="164" fontId="17" fillId="0" borderId="0" pivotButton="0" quotePrefix="0" xfId="39"/>
    <xf numFmtId="10" fontId="28" fillId="15" borderId="11" pivotButton="0" quotePrefix="0" xfId="47"/>
    <xf numFmtId="178" fontId="28" fillId="15" borderId="14" applyProtection="1" pivotButton="0" quotePrefix="0" xfId="47">
      <protection locked="0" hidden="0"/>
    </xf>
    <xf numFmtId="164" fontId="28" fillId="15" borderId="11" pivotButton="0" quotePrefix="0" xfId="39"/>
    <xf numFmtId="166" fontId="22" fillId="13" borderId="0" pivotButton="0" quotePrefix="0" xfId="43"/>
    <xf numFmtId="168" fontId="28" fillId="15" borderId="11" pivotButton="0" quotePrefix="0" xfId="47"/>
    <xf numFmtId="168" fontId="28" fillId="0" borderId="0" pivotButton="0" quotePrefix="0" xfId="47"/>
    <xf numFmtId="164" fontId="28" fillId="15" borderId="14" applyProtection="1" pivotButton="0" quotePrefix="0" xfId="39">
      <protection locked="0" hidden="0"/>
    </xf>
    <xf numFmtId="169" fontId="28" fillId="0" borderId="0" applyAlignment="1" applyProtection="1" pivotButton="0" quotePrefix="0" xfId="52">
      <alignment horizontal="left" indent="1"/>
      <protection locked="0" hidden="0"/>
    </xf>
    <xf numFmtId="164" fontId="28" fillId="0" borderId="0" applyProtection="1" pivotButton="0" quotePrefix="0" xfId="39">
      <protection locked="0" hidden="0"/>
    </xf>
    <xf numFmtId="168" fontId="26" fillId="11" borderId="14" pivotButton="0" quotePrefix="0" xfId="56"/>
    <xf numFmtId="164" fontId="25" fillId="0" borderId="5" pivotButton="0" quotePrefix="0" xfId="39"/>
    <xf numFmtId="10" fontId="17" fillId="0" borderId="0" pivotButton="0" quotePrefix="0" xfId="47"/>
    <xf numFmtId="0" fontId="17" fillId="0" borderId="10" pivotButton="0" quotePrefix="0" xfId="57"/>
    <xf numFmtId="164" fontId="17" fillId="0" borderId="10" pivotButton="0" quotePrefix="0" xfId="57"/>
    <xf numFmtId="165" fontId="17" fillId="0" borderId="10" pivotButton="0" quotePrefix="0" xfId="57"/>
    <xf numFmtId="167" fontId="17" fillId="0" borderId="0" pivotButton="0" quotePrefix="0" xfId="46"/>
    <xf numFmtId="0" fontId="17" fillId="14" borderId="0" pivotButton="0" quotePrefix="0" xfId="45"/>
    <xf numFmtId="165" fontId="26" fillId="11" borderId="14" pivotButton="0" quotePrefix="0" xfId="56"/>
    <xf numFmtId="178" fontId="17" fillId="0" borderId="0" pivotButton="0" quotePrefix="0" xfId="47"/>
    <xf numFmtId="164" fontId="17" fillId="0" borderId="10" pivotButton="0" quotePrefix="0" xfId="39"/>
    <xf numFmtId="165" fontId="25" fillId="0" borderId="5" pivotButton="0" quotePrefix="0" xfId="53"/>
    <xf numFmtId="164" fontId="25" fillId="0" borderId="5" pivotButton="0" quotePrefix="0" xfId="53"/>
    <xf numFmtId="164" fontId="26" fillId="11" borderId="14" pivotButton="0" quotePrefix="0" xfId="56"/>
    <xf numFmtId="0" fontId="25" fillId="0" borderId="5" applyAlignment="1" pivotButton="0" quotePrefix="0" xfId="53">
      <alignment horizontal="left" indent="1"/>
    </xf>
    <xf numFmtId="0" fontId="17" fillId="0" borderId="10" applyAlignment="1" pivotButton="0" quotePrefix="0" xfId="57">
      <alignment horizontal="left" indent="1"/>
    </xf>
    <xf numFmtId="0" fontId="27" fillId="11" borderId="5" applyAlignment="1" pivotButton="0" quotePrefix="0" xfId="58">
      <alignment horizontal="left" indent="1"/>
    </xf>
    <xf numFmtId="165" fontId="20" fillId="12" borderId="11" applyAlignment="1" pivotButton="0" quotePrefix="0" xfId="38">
      <alignment horizontal="center"/>
    </xf>
    <xf numFmtId="169" fontId="17" fillId="0" borderId="0" applyAlignment="1" pivotButton="0" quotePrefix="0" xfId="25">
      <alignment horizontal="right"/>
    </xf>
    <xf numFmtId="169" fontId="16" fillId="9" borderId="5" applyAlignment="1" pivotButton="0" quotePrefix="0" xfId="35">
      <alignment horizontal="left" indent="1"/>
    </xf>
    <xf numFmtId="0" fontId="0" fillId="0" borderId="0" applyAlignment="1" pivotButton="0" quotePrefix="0" xfId="0">
      <alignment horizontal="right"/>
    </xf>
    <xf numFmtId="169" fontId="1" fillId="0" borderId="0" applyAlignment="1" pivotButton="0" quotePrefix="0" xfId="25">
      <alignment horizontal="left"/>
    </xf>
    <xf numFmtId="165" fontId="12" fillId="7" borderId="8" applyAlignment="1" applyProtection="1" pivotButton="0" quotePrefix="0" xfId="29">
      <alignment horizontal="right"/>
      <protection locked="0" hidden="0"/>
    </xf>
    <xf numFmtId="172" fontId="12" fillId="7" borderId="8" applyAlignment="1" applyProtection="1" pivotButton="0" quotePrefix="0" xfId="29">
      <alignment horizontal="right"/>
      <protection locked="0" hidden="0"/>
    </xf>
    <xf numFmtId="171" fontId="12" fillId="7" borderId="8" applyAlignment="1" applyProtection="1" pivotButton="0" quotePrefix="0" xfId="29">
      <alignment horizontal="right"/>
      <protection locked="0" hidden="0"/>
    </xf>
    <xf numFmtId="0" fontId="36" fillId="0" borderId="0" applyAlignment="1" pivotButton="0" quotePrefix="0" xfId="0">
      <alignment horizontal="left"/>
    </xf>
    <xf numFmtId="2" fontId="12" fillId="7" borderId="8" applyAlignment="1" applyProtection="1" pivotButton="0" quotePrefix="0" xfId="29">
      <alignment horizontal="right"/>
      <protection locked="0" hidden="0"/>
    </xf>
    <xf numFmtId="168" fontId="25" fillId="16" borderId="0" applyAlignment="1" pivotButton="0" quotePrefix="0" xfId="7">
      <alignment horizontal="left"/>
    </xf>
    <xf numFmtId="175" fontId="31" fillId="0" borderId="16" applyAlignment="1" pivotButton="0" quotePrefix="0" xfId="0">
      <alignment horizontal="left"/>
    </xf>
    <xf numFmtId="168" fontId="1" fillId="0" borderId="0" pivotButton="0" quotePrefix="0" xfId="0"/>
    <xf numFmtId="0" fontId="39" fillId="5" borderId="6" applyAlignment="1" pivotButton="0" quotePrefix="0" xfId="13">
      <alignment horizontal="left"/>
    </xf>
    <xf numFmtId="178" fontId="36" fillId="0" borderId="0" applyAlignment="1" pivotButton="0" quotePrefix="0" xfId="0">
      <alignment horizontal="left"/>
    </xf>
    <xf numFmtId="178" fontId="12" fillId="7" borderId="8" applyAlignment="1" applyProtection="1" pivotButton="0" quotePrefix="0" xfId="29">
      <alignment horizontal="right"/>
      <protection locked="0" hidden="0"/>
    </xf>
    <xf numFmtId="0" fontId="42" fillId="0" borderId="0" pivotButton="0" quotePrefix="0" xfId="0"/>
    <xf numFmtId="0" fontId="43" fillId="0" borderId="0" applyAlignment="1" pivotButton="0" quotePrefix="0" xfId="0">
      <alignment vertical="top" wrapText="1"/>
    </xf>
    <xf numFmtId="0" fontId="44" fillId="18" borderId="22" applyAlignment="1" pivotButton="0" quotePrefix="0" xfId="0">
      <alignment vertical="top" wrapText="1"/>
    </xf>
    <xf numFmtId="0" fontId="45" fillId="0" borderId="22" applyAlignment="1" pivotButton="0" quotePrefix="0" xfId="0">
      <alignment vertical="top" wrapText="1"/>
    </xf>
    <xf numFmtId="0" fontId="46" fillId="0" borderId="22" applyAlignment="1" pivotButton="0" quotePrefix="0" xfId="0">
      <alignment vertical="top" wrapText="1"/>
    </xf>
    <xf numFmtId="0" fontId="45" fillId="19" borderId="22" applyAlignment="1" pivotButton="0" quotePrefix="0" xfId="0">
      <alignment vertical="top" wrapText="1"/>
    </xf>
    <xf numFmtId="0" fontId="46" fillId="19" borderId="22" applyAlignment="1" pivotButton="0" quotePrefix="0" xfId="0">
      <alignment vertical="top" wrapText="1"/>
    </xf>
    <xf numFmtId="0" fontId="46" fillId="0" borderId="0" pivotButton="0" quotePrefix="0" xfId="0"/>
    <xf numFmtId="0" fontId="0" fillId="0" borderId="0" applyAlignment="1" pivotButton="0" quotePrefix="0" xfId="0">
      <alignment vertical="top" wrapText="1"/>
    </xf>
    <xf numFmtId="0" fontId="17" fillId="11" borderId="0" applyAlignment="1" pivotButton="0" quotePrefix="0" xfId="12">
      <alignment horizontal="left" vertical="top" wrapText="1"/>
    </xf>
    <xf numFmtId="0" fontId="1" fillId="0" borderId="0" pivotButton="0" quotePrefix="0" xfId="25"/>
    <xf numFmtId="0" fontId="36" fillId="0" borderId="0" applyAlignment="1" pivotButton="0" quotePrefix="0" xfId="0">
      <alignment horizontal="left" vertical="top" wrapText="1"/>
    </xf>
    <xf numFmtId="0" fontId="0" fillId="0" borderId="0" applyAlignment="1" pivotButton="0" quotePrefix="0" xfId="0">
      <alignment horizontal="left" vertical="top" wrapText="1"/>
    </xf>
    <xf numFmtId="164" fontId="12" fillId="7" borderId="8" applyAlignment="1" pivotButton="0" quotePrefix="0" xfId="0">
      <alignment horizontal="right"/>
    </xf>
    <xf numFmtId="180" fontId="12" fillId="7" borderId="8" applyAlignment="1" applyProtection="1" pivotButton="0" quotePrefix="0" xfId="29">
      <alignment horizontal="right"/>
      <protection locked="0" hidden="0"/>
    </xf>
    <xf numFmtId="181" fontId="12" fillId="7" borderId="8" applyAlignment="1" applyProtection="1" pivotButton="0" quotePrefix="0" xfId="29">
      <alignment horizontal="right"/>
      <protection locked="0" hidden="0"/>
    </xf>
    <xf numFmtId="1" fontId="12" fillId="7" borderId="8" applyAlignment="1" applyProtection="1" pivotButton="0" quotePrefix="0" xfId="29">
      <alignment horizontal="right"/>
      <protection locked="0" hidden="0"/>
    </xf>
    <xf numFmtId="0" fontId="20" fillId="12" borderId="11" applyAlignment="1" pivotButton="0" quotePrefix="0" xfId="0">
      <alignment horizontal="center"/>
    </xf>
    <xf numFmtId="164" fontId="37" fillId="7" borderId="8" applyAlignment="1" pivotButton="0" quotePrefix="0" xfId="0">
      <alignment horizontal="right"/>
    </xf>
    <xf numFmtId="164" fontId="1" fillId="0" borderId="10" applyAlignment="1" pivotButton="0" quotePrefix="0" xfId="33">
      <alignment horizontal="right"/>
    </xf>
    <xf numFmtId="164" fontId="1" fillId="0" borderId="0" pivotButton="0" quotePrefix="0" xfId="0"/>
    <xf numFmtId="164" fontId="25" fillId="0" borderId="15" pivotButton="0" quotePrefix="0" xfId="0"/>
    <xf numFmtId="164" fontId="0" fillId="0" borderId="0" pivotButton="0" quotePrefix="0" xfId="0"/>
    <xf numFmtId="181" fontId="1" fillId="0" borderId="10" applyAlignment="1" pivotButton="0" quotePrefix="0" xfId="33">
      <alignment horizontal="right"/>
    </xf>
    <xf numFmtId="180" fontId="37" fillId="7" borderId="8" applyAlignment="1" applyProtection="1" pivotButton="0" quotePrefix="0" xfId="29">
      <alignment horizontal="right"/>
      <protection locked="0" hidden="0"/>
    </xf>
    <xf numFmtId="180" fontId="12" fillId="7" borderId="8" applyAlignment="1" pivotButton="0" quotePrefix="0" xfId="0">
      <alignment horizontal="right"/>
    </xf>
    <xf numFmtId="0" fontId="30" fillId="0" borderId="0" applyAlignment="1" pivotButton="0" quotePrefix="0" xfId="27">
      <alignment horizontal="left" vertical="top" wrapText="1"/>
    </xf>
    <xf numFmtId="180" fontId="1" fillId="0" borderId="10" applyAlignment="1" pivotButton="0" quotePrefix="0" xfId="33">
      <alignment horizontal="right"/>
    </xf>
    <xf numFmtId="169" fontId="1" fillId="0" borderId="0" applyAlignment="1" pivotButton="0" quotePrefix="0" xfId="25">
      <alignment horizontal="left" vertical="top" wrapText="1"/>
    </xf>
    <xf numFmtId="164" fontId="1" fillId="0" borderId="10" applyAlignment="1" applyProtection="1" pivotButton="0" quotePrefix="0" xfId="29">
      <alignment horizontal="right"/>
      <protection locked="0" hidden="0"/>
    </xf>
    <xf numFmtId="0" fontId="1" fillId="17" borderId="0" pivotButton="0" quotePrefix="0" xfId="25"/>
    <xf numFmtId="0" fontId="0" fillId="17" borderId="0" pivotButton="0" quotePrefix="0" xfId="0"/>
    <xf numFmtId="169" fontId="1" fillId="17" borderId="0" applyAlignment="1" pivotButton="0" quotePrefix="0" xfId="25">
      <alignment horizontal="left" vertical="top" wrapText="1"/>
    </xf>
    <xf numFmtId="164" fontId="0" fillId="17" borderId="0" pivotButton="0" quotePrefix="0" xfId="0"/>
    <xf numFmtId="0" fontId="21" fillId="17" borderId="0" applyAlignment="1" pivotButton="0" quotePrefix="0" xfId="15">
      <alignment horizontal="left" indent="1"/>
    </xf>
    <xf numFmtId="164" fontId="17" fillId="17" borderId="0" pivotButton="0" quotePrefix="0" xfId="2"/>
    <xf numFmtId="165" fontId="17" fillId="17" borderId="10" pivotButton="0" quotePrefix="0" xfId="33"/>
    <xf numFmtId="181" fontId="0" fillId="17" borderId="0" pivotButton="0" quotePrefix="0" xfId="0"/>
    <xf numFmtId="167" fontId="17" fillId="17" borderId="0" pivotButton="0" quotePrefix="0" xfId="20"/>
    <xf numFmtId="0" fontId="17" fillId="17" borderId="0" pivotButton="0" quotePrefix="0" xfId="0"/>
    <xf numFmtId="169" fontId="1" fillId="17" borderId="0" applyAlignment="1" pivotButton="0" quotePrefix="0" xfId="25">
      <alignment horizontal="left"/>
    </xf>
    <xf numFmtId="165" fontId="17" fillId="17" borderId="0" pivotButton="0" quotePrefix="0" xfId="1"/>
    <xf numFmtId="169" fontId="1" fillId="17" borderId="0" applyAlignment="1" pivotButton="0" quotePrefix="0" xfId="25">
      <alignment horizontal="right"/>
    </xf>
    <xf numFmtId="165" fontId="17" fillId="17" borderId="0" pivotButton="0" quotePrefix="0" xfId="0"/>
    <xf numFmtId="0" fontId="25" fillId="17" borderId="5" pivotButton="0" quotePrefix="0" xfId="9"/>
    <xf numFmtId="165" fontId="25" fillId="17" borderId="5" pivotButton="0" quotePrefix="0" xfId="1"/>
    <xf numFmtId="165" fontId="26" fillId="17" borderId="14" pivotButton="0" quotePrefix="0" xfId="28"/>
    <xf numFmtId="180" fontId="0" fillId="0" borderId="0" pivotButton="0" quotePrefix="0" xfId="0"/>
    <xf numFmtId="164" fontId="17" fillId="0" borderId="0" pivotButton="0" quotePrefix="0" xfId="1"/>
    <xf numFmtId="0" fontId="29" fillId="0" borderId="0" applyAlignment="1" pivotButton="0" quotePrefix="0" xfId="26">
      <alignment horizontal="left" vertical="top" wrapText="1"/>
    </xf>
    <xf numFmtId="0" fontId="3" fillId="0" borderId="1" pivotButton="0" quotePrefix="0" xfId="5"/>
    <xf numFmtId="0" fontId="4" fillId="0" borderId="2" pivotButton="0" quotePrefix="0" xfId="6"/>
    <xf numFmtId="0" fontId="7" fillId="0" borderId="4" pivotButton="0" quotePrefix="0" xfId="9"/>
    <xf numFmtId="164" fontId="1" fillId="0" borderId="0" pivotButton="0" quotePrefix="0" xfId="2"/>
    <xf numFmtId="164" fontId="7" fillId="0" borderId="4" pivotButton="0" quotePrefix="0" xfId="9"/>
    <xf numFmtId="0" fontId="1" fillId="0" borderId="10" applyAlignment="1" pivotButton="0" quotePrefix="0" xfId="33">
      <alignment horizontal="right"/>
    </xf>
    <xf numFmtId="180" fontId="7" fillId="0" borderId="4" pivotButton="0" quotePrefix="0" xfId="9"/>
    <xf numFmtId="182" fontId="0" fillId="0" borderId="0" pivotButton="0" quotePrefix="0" xfId="0"/>
    <xf numFmtId="180" fontId="12" fillId="7" borderId="8" applyAlignment="1" applyProtection="1" pivotButton="0" quotePrefix="0" xfId="29">
      <alignment horizontal="right"/>
      <protection locked="0" hidden="0"/>
    </xf>
    <xf numFmtId="181" fontId="12" fillId="7" borderId="8" applyAlignment="1" applyProtection="1" pivotButton="0" quotePrefix="0" xfId="29">
      <alignment horizontal="right"/>
      <protection locked="0" hidden="0"/>
    </xf>
    <xf numFmtId="181" fontId="1" fillId="0" borderId="10" applyAlignment="1" pivotButton="0" quotePrefix="0" xfId="33">
      <alignment horizontal="right"/>
    </xf>
    <xf numFmtId="180" fontId="37" fillId="7" borderId="8" applyAlignment="1" applyProtection="1" pivotButton="0" quotePrefix="0" xfId="29">
      <alignment horizontal="right"/>
      <protection locked="0" hidden="0"/>
    </xf>
    <xf numFmtId="180" fontId="12" fillId="7" borderId="8" applyAlignment="1" pivotButton="0" quotePrefix="0" xfId="0">
      <alignment horizontal="right"/>
    </xf>
    <xf numFmtId="180" fontId="1" fillId="0" borderId="10" applyAlignment="1" pivotButton="0" quotePrefix="0" xfId="33">
      <alignment horizontal="right"/>
    </xf>
    <xf numFmtId="181" fontId="0" fillId="17" borderId="0" pivotButton="0" quotePrefix="0" xfId="0"/>
    <xf numFmtId="180" fontId="0" fillId="0" borderId="0" pivotButton="0" quotePrefix="0" xfId="0"/>
    <xf numFmtId="180" fontId="7" fillId="0" borderId="4" pivotButton="0" quotePrefix="0" xfId="9"/>
  </cellXfs>
  <cellStyles count="59">
    <cellStyle name="Normal" xfId="0" builtinId="0"/>
    <cellStyle name="Comma" xfId="1" builtinId="3"/>
    <cellStyle name="Comma [0]" xfId="2" builtinId="6"/>
    <cellStyle name="Percent" xfId="3" builtinId="5"/>
    <cellStyle name="Title" xfId="4" builtinId="15"/>
    <cellStyle name="Heading 1" xfId="5" builtinId="16"/>
    <cellStyle name="Heading 2" xfId="6" builtinId="17"/>
    <cellStyle name="Heading 3" xfId="7" builtinId="18"/>
    <cellStyle name="Heading 4" xfId="8" builtinId="19"/>
    <cellStyle name="Total" xfId="9" builtinId="25"/>
    <cellStyle name="Title 2" xfId="10"/>
    <cellStyle name="Subtitle" xfId="11"/>
    <cellStyle name="Header Rows" xfId="12"/>
    <cellStyle name="Table Header" xfId="13"/>
    <cellStyle name="Comma [0] 2" xfId="14"/>
    <cellStyle name="Unit" xfId="15"/>
    <cellStyle name="Comma 2" xfId="16"/>
    <cellStyle name="Table constant" xfId="17"/>
    <cellStyle name="Check" xfId="18"/>
    <cellStyle name="Date" xfId="19"/>
    <cellStyle name="Index" xfId="20"/>
    <cellStyle name="Percent 2" xfId="21"/>
    <cellStyle name="Heading 1 2" xfId="22"/>
    <cellStyle name="Heading 2 2" xfId="23"/>
    <cellStyle name="Heading 3 2" xfId="24"/>
    <cellStyle name="Text" xfId="25"/>
    <cellStyle name="Named Range" xfId="26"/>
    <cellStyle name="Comment" xfId="27"/>
    <cellStyle name="Constant input" xfId="28"/>
    <cellStyle name="User input" xfId="29"/>
    <cellStyle name="Total 2" xfId="30"/>
    <cellStyle name="Table total" xfId="31"/>
    <cellStyle name="Heading 4 2" xfId="32"/>
    <cellStyle name="Function of" xfId="33"/>
    <cellStyle name="Blocked cell" xfId="34"/>
    <cellStyle name="Title 3" xfId="35"/>
    <cellStyle name="Subtitle 2" xfId="36"/>
    <cellStyle name="Header Rows 2" xfId="37"/>
    <cellStyle name="Table Header 2" xfId="38"/>
    <cellStyle name="Comma [0] 3" xfId="39"/>
    <cellStyle name="Unit 2" xfId="40"/>
    <cellStyle name="Comma 3" xfId="41"/>
    <cellStyle name="Table constant 2" xfId="42"/>
    <cellStyle name="Check 2" xfId="43"/>
    <cellStyle name="Date 2" xfId="44"/>
    <cellStyle name="Blocked cell 2" xfId="45"/>
    <cellStyle name="Index 2" xfId="46"/>
    <cellStyle name="Percent 3" xfId="47"/>
    <cellStyle name="Heading 1 3" xfId="48"/>
    <cellStyle name="Heading 2 3" xfId="49"/>
    <cellStyle name="Heading 3 3" xfId="50"/>
    <cellStyle name="User input 2" xfId="51"/>
    <cellStyle name="Text 2" xfId="52"/>
    <cellStyle name="Total 3" xfId="53"/>
    <cellStyle name="Table total 2" xfId="54"/>
    <cellStyle name="Comment 2" xfId="55"/>
    <cellStyle name="Constant input 2" xfId="56"/>
    <cellStyle name="Function of 2" xfId="57"/>
    <cellStyle name="Heading 4 3" xfId="58"/>
  </cellStyles>
  <dxfs count="3">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styles" Target="styles.xml" Id="rId15" /><Relationship Type="http://schemas.openxmlformats.org/officeDocument/2006/relationships/theme" Target="theme/theme1.xml" Id="rId16" /></Relationships>
</file>

<file path=xl/theme/theme1.xml><?xml version="1.0" encoding="utf-8"?>
<a:theme xmlns:a="http://schemas.openxmlformats.org/drawingml/2006/main" name="Office Theme">
  <a:themeElements>
    <a:clrScheme name="Grayscale">
      <a:dk1>
        <a:sysClr val="windowText" lastClr="000000"/>
      </a:dk1>
      <a:lt1>
        <a:sysClr val="window" lastClr="FFFFFF"/>
      </a:lt1>
      <a:dk2>
        <a:srgbClr val="000000"/>
      </a:dk2>
      <a:lt2>
        <a:srgbClr val="F8F8F8"/>
      </a:lt2>
      <a:accent1>
        <a:srgbClr val="DDDDDD"/>
      </a:accent1>
      <a:accent2>
        <a:srgbClr val="B2B2B2"/>
      </a:accent2>
      <a:accent3>
        <a:srgbClr val="969696"/>
      </a:accent3>
      <a:accent4>
        <a:srgbClr val="808080"/>
      </a:accent4>
      <a:accent5>
        <a:srgbClr val="5F5F5F"/>
      </a:accent5>
      <a:accent6>
        <a:srgbClr val="4D4D4D"/>
      </a:accent6>
      <a:hlink>
        <a:srgbClr val="5F5F5F"/>
      </a:hlink>
      <a:folHlink>
        <a:srgbClr val="919191"/>
      </a:folHlink>
    </a:clrScheme>
    <a:fontScheme name="Office">
      <a:majorFont>
        <a:latin typeface="Calibri"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sheetPr>
    <outlinePr summaryBelow="1" summaryRight="1"/>
    <pageSetUpPr/>
  </sheetPr>
  <dimension ref="A1:N54"/>
  <sheetViews>
    <sheetView topLeftCell="A12" workbookViewId="0">
      <selection activeCell="F23" sqref="F23"/>
    </sheetView>
  </sheetViews>
  <sheetFormatPr baseColWidth="8" defaultColWidth="0" defaultRowHeight="14.4"/>
  <cols>
    <col width="8.88671875" customWidth="1" min="1" max="2"/>
    <col width="3" customWidth="1" min="3" max="3"/>
    <col width="2.5546875" customWidth="1" min="4" max="4"/>
    <col width="34" customWidth="1" min="5" max="5"/>
    <col width="8.88671875" customWidth="1" min="6" max="18"/>
    <col hidden="1" width="8.88671875" customWidth="1" min="19" max="30"/>
    <col hidden="1" width="8.88671875" customWidth="1" min="31" max="16384"/>
  </cols>
  <sheetData>
    <row r="1" ht="23.4" customHeight="1">
      <c r="A1" s="1">
        <f>Assumptions!A1</f>
        <v/>
      </c>
      <c r="B1" s="1" t="n"/>
      <c r="C1" s="1" t="n"/>
      <c r="D1" s="1" t="n"/>
      <c r="E1" s="1" t="n"/>
      <c r="F1" s="1" t="n"/>
      <c r="G1" s="1" t="n"/>
      <c r="H1" s="1" t="n"/>
      <c r="I1" s="1" t="n"/>
      <c r="J1" s="1" t="n"/>
      <c r="K1" s="1" t="n"/>
      <c r="L1" s="1" t="n"/>
      <c r="M1" s="1" t="n"/>
      <c r="N1" s="1" t="n"/>
    </row>
    <row r="3" ht="20.4" customHeight="1" thickBot="1">
      <c r="A3" s="18" t="inlineStr">
        <is>
          <t>Key Assumptions</t>
        </is>
      </c>
      <c r="B3" s="18" t="n"/>
      <c r="C3" s="18" t="n"/>
      <c r="D3" s="18" t="n"/>
      <c r="E3" s="18" t="n"/>
      <c r="F3" s="18" t="n"/>
      <c r="G3" s="18" t="n"/>
      <c r="H3" s="18" t="n"/>
      <c r="I3" s="18" t="n"/>
      <c r="J3" s="18" t="n"/>
      <c r="K3" s="18" t="n"/>
      <c r="L3" s="18" t="n"/>
      <c r="M3" s="18" t="n"/>
      <c r="N3" s="18" t="n"/>
    </row>
    <row r="4" ht="15" customHeight="1" thickTop="1">
      <c r="A4" s="2" t="n"/>
      <c r="B4" s="2" t="n"/>
      <c r="C4" s="2" t="n"/>
      <c r="D4" s="2" t="n"/>
      <c r="E4" s="2" t="n"/>
      <c r="F4" s="2" t="n"/>
      <c r="G4" s="2" t="n"/>
      <c r="H4" s="2" t="n"/>
      <c r="I4" s="2" t="n"/>
      <c r="J4" s="2" t="n"/>
      <c r="K4" s="2" t="n"/>
      <c r="L4" s="2" t="n"/>
      <c r="M4" s="2" t="n"/>
      <c r="N4" s="2" t="n"/>
    </row>
    <row r="5">
      <c r="A5" s="2" t="n"/>
      <c r="B5" s="2" t="n"/>
      <c r="C5" s="104" t="inlineStr">
        <is>
          <t>Key Assumptions</t>
        </is>
      </c>
      <c r="D5" s="2" t="n"/>
      <c r="E5" s="2" t="n"/>
      <c r="F5" s="2" t="n"/>
      <c r="G5" s="2" t="n"/>
      <c r="H5" s="2" t="n"/>
      <c r="I5" s="2" t="n"/>
      <c r="J5" s="2" t="n"/>
      <c r="K5" s="2" t="n"/>
      <c r="L5" s="2" t="n"/>
      <c r="M5" s="2" t="n"/>
      <c r="N5" s="2" t="n"/>
    </row>
    <row r="6">
      <c r="A6" s="2" t="n"/>
      <c r="B6" s="2" t="n"/>
      <c r="C6" s="2" t="n"/>
      <c r="D6" s="2" t="n"/>
      <c r="E6" s="105" t="inlineStr">
        <is>
          <t>Discount rate</t>
        </is>
      </c>
      <c r="F6" s="106" t="n">
        <v>0.05</v>
      </c>
      <c r="G6" s="21" t="inlineStr">
        <is>
          <t>%</t>
        </is>
      </c>
      <c r="H6" s="2" t="n"/>
      <c r="I6" s="2" t="n"/>
      <c r="J6" s="2" t="n"/>
      <c r="K6" s="2" t="n"/>
      <c r="L6" s="2" t="n"/>
      <c r="M6" s="2" t="n"/>
      <c r="N6" s="2" t="n"/>
    </row>
    <row r="7">
      <c r="A7" s="2" t="n"/>
      <c r="B7" s="2" t="n"/>
      <c r="C7" s="2" t="n"/>
      <c r="D7" s="2" t="n"/>
      <c r="E7" s="105" t="inlineStr">
        <is>
          <t>Silver price multiplier</t>
        </is>
      </c>
      <c r="F7" s="107" t="n">
        <v>1</v>
      </c>
      <c r="G7" s="21" t="inlineStr">
        <is>
          <t>x</t>
        </is>
      </c>
      <c r="H7" s="191" t="inlineStr">
        <is>
          <t>Multiplier on the silver price, the primary metal; 1.0 = the base-case deck US$35.50/oz (Table 19-1).</t>
        </is>
      </c>
      <c r="I7" s="2" t="n"/>
      <c r="J7" s="2" t="n"/>
      <c r="K7" s="2" t="n"/>
      <c r="L7" s="2" t="n"/>
      <c r="M7" s="2" t="n"/>
      <c r="N7" s="2" t="n"/>
    </row>
    <row r="8">
      <c r="A8" s="2" t="n"/>
      <c r="B8" s="2" t="n"/>
      <c r="C8" s="2" t="n"/>
      <c r="D8" s="2" t="n"/>
      <c r="E8" s="105" t="inlineStr">
        <is>
          <t>Development CAPEX overrun</t>
        </is>
      </c>
      <c r="F8" s="108" t="n">
        <v>0</v>
      </c>
      <c r="G8" s="21" t="inlineStr">
        <is>
          <t>%</t>
        </is>
      </c>
      <c r="H8" s="2" t="n"/>
      <c r="I8" s="2" t="n"/>
      <c r="J8" s="2" t="n"/>
      <c r="K8" s="2" t="n"/>
      <c r="L8" s="2" t="n"/>
      <c r="M8" s="2" t="n"/>
      <c r="N8" s="2" t="n"/>
    </row>
    <row r="9">
      <c r="A9" s="2" t="n"/>
      <c r="B9" s="2" t="n"/>
      <c r="C9" s="2" t="n"/>
      <c r="D9" s="2" t="n"/>
      <c r="E9" s="105" t="inlineStr">
        <is>
          <t>Ore Grade Adjustment</t>
        </is>
      </c>
      <c r="F9" s="109" t="n">
        <v>0</v>
      </c>
      <c r="G9" s="21" t="inlineStr">
        <is>
          <t>%</t>
        </is>
      </c>
      <c r="H9" s="2" t="n"/>
      <c r="I9" s="2" t="n"/>
      <c r="J9" s="2" t="n"/>
      <c r="K9" s="2" t="n"/>
      <c r="L9" s="2" t="n"/>
      <c r="M9" s="2" t="n"/>
      <c r="N9" s="2" t="n"/>
    </row>
    <row r="10">
      <c r="A10" s="2" t="n"/>
      <c r="B10" s="2" t="n"/>
      <c r="C10" s="2" t="n"/>
      <c r="D10" s="2" t="n"/>
      <c r="E10" s="105" t="inlineStr">
        <is>
          <t>Gold price multiplier</t>
        </is>
      </c>
      <c r="F10" s="192" t="n">
        <v>1</v>
      </c>
      <c r="G10" s="21" t="inlineStr">
        <is>
          <t>x</t>
        </is>
      </c>
      <c r="H10" s="191" t="inlineStr">
        <is>
          <t>Multiplier on the gold price, the second doré metal; 1.0 = the base-case deck US$3,100/oz (Table 19-1).</t>
        </is>
      </c>
      <c r="I10" s="2" t="n"/>
      <c r="J10" s="2" t="n"/>
      <c r="K10" s="2" t="n"/>
      <c r="L10" s="2" t="n"/>
      <c r="M10" s="2" t="n"/>
      <c r="N10" s="2" t="n"/>
    </row>
    <row r="11">
      <c r="A11" s="2" t="n"/>
      <c r="B11" s="2" t="n"/>
      <c r="C11" s="2" t="n"/>
      <c r="D11" s="2" t="n"/>
      <c r="E11" s="2" t="n"/>
      <c r="F11" s="2" t="n"/>
      <c r="G11" s="2" t="n"/>
      <c r="H11" s="2" t="n"/>
      <c r="I11" s="2" t="n"/>
      <c r="J11" s="2" t="n"/>
      <c r="K11" s="2" t="n"/>
      <c r="L11" s="2" t="n"/>
      <c r="M11" s="2" t="n"/>
      <c r="N11" s="2" t="n"/>
    </row>
    <row r="12" ht="20.4" customHeight="1" thickBot="1">
      <c r="A12" s="18" t="inlineStr">
        <is>
          <t>Investment Summary</t>
        </is>
      </c>
      <c r="B12" s="18" t="n"/>
      <c r="C12" s="18" t="n"/>
      <c r="D12" s="18" t="n"/>
      <c r="E12" s="18" t="n"/>
      <c r="F12" s="18" t="n"/>
      <c r="G12" s="18" t="n"/>
      <c r="H12" s="18" t="n"/>
      <c r="I12" s="18" t="n"/>
      <c r="J12" s="18" t="n"/>
      <c r="K12" s="18" t="n"/>
      <c r="L12" s="18" t="n"/>
      <c r="M12" s="18" t="n"/>
      <c r="N12" s="18" t="n"/>
    </row>
    <row r="13" ht="15" customHeight="1" thickTop="1"/>
    <row r="14">
      <c r="C14" s="20" t="inlineStr">
        <is>
          <t>Key Results</t>
        </is>
      </c>
    </row>
    <row r="15">
      <c r="C15" s="20" t="n"/>
      <c r="E15" s="190" t="inlineStr">
        <is>
          <t>Pre-tax NPV</t>
        </is>
      </c>
      <c r="F15">
        <f>SUMPRODUCT('Cash Flow &amp; Valuation'!$AA$316:$DB$316,'Cash Flow &amp; Valuation'!$AA$314:$DB$314)</f>
        <v/>
      </c>
      <c r="G15" s="21">
        <f>Currency_unit&amp;"'M"</f>
        <v/>
      </c>
      <c r="H15" s="191" t="inlineStr">
        <is>
          <t>Pre-tax NPV at the report's 5% discount rate, mid-period; reconciles to the report's US$2,842M (Table 22-1). The after-tax NPV reconciles in the reconciliation table below (gate &lt;1%).</t>
        </is>
      </c>
    </row>
    <row r="16">
      <c r="E16" s="92">
        <f>"Post-tax NPV ("&amp;Currency_unit&amp;"'M), base rate"</f>
        <v/>
      </c>
      <c r="F16" s="67">
        <f>'Cash Flow &amp; Valuation'!F320</f>
        <v/>
      </c>
      <c r="G16" s="21">
        <f>Currency_unit&amp;"'M"</f>
        <v/>
      </c>
    </row>
    <row r="17">
      <c r="E17" s="92" t="inlineStr">
        <is>
          <t>Post-tax NPV (US$'M), base rate</t>
        </is>
      </c>
      <c r="F17" s="67">
        <f>'Cash Flow &amp; Valuation'!F325</f>
        <v/>
      </c>
      <c r="G17" s="21" t="inlineStr">
        <is>
          <t>US$'M</t>
        </is>
      </c>
    </row>
    <row r="18">
      <c r="E18" s="105" t="inlineStr">
        <is>
          <t>Selected discount rate</t>
        </is>
      </c>
      <c r="F18" s="73">
        <f>$F$6</f>
        <v/>
      </c>
      <c r="G18" s="21" t="inlineStr">
        <is>
          <t>%</t>
        </is>
      </c>
    </row>
    <row r="19">
      <c r="E19" s="188" t="inlineStr">
        <is>
          <t>Pre-tax IRR</t>
        </is>
      </c>
      <c r="F19" s="73">
        <f>IFERROR(IRR('Cash Flow &amp; Valuation'!$AA$316:$DB$316),"n/a")</f>
        <v/>
      </c>
      <c r="G19" s="21" t="inlineStr">
        <is>
          <t>%</t>
        </is>
      </c>
    </row>
    <row r="20">
      <c r="E20" s="105" t="inlineStr">
        <is>
          <t>IRR (indicative)</t>
        </is>
      </c>
      <c r="F20" s="73">
        <f>IFERROR(IRR('Cash Flow &amp; Valuation'!$AA$306:$DB$306),"n/a")</f>
        <v/>
      </c>
      <c r="G20" s="21" t="inlineStr">
        <is>
          <t>%</t>
        </is>
      </c>
    </row>
    <row r="21">
      <c r="E21" s="105" t="inlineStr">
        <is>
          <t>Undiscounted payback (yrs from production start)</t>
        </is>
      </c>
      <c r="F21" s="68">
        <f>IFERROR((MATCH(TRUE,INDEX('Cash Flow &amp; Valuation'!$AA$322:$DB$322&gt;=0,0),0)-(Assumptions!$F$46+1))+(-INDEX('Cash Flow &amp; Valuation'!$AA$322:$DB$322,MATCH(TRUE,INDEX('Cash Flow &amp; Valuation'!$AA$322:$DB$322&gt;=0,0),0)-1))/INDEX('Cash Flow &amp; Valuation'!$AA$306:$DB$306,MATCH(TRUE,INDEX('Cash Flow &amp; Valuation'!$AA$322:$DB$322&gt;=0,0),0)),"n/a")</f>
        <v/>
      </c>
      <c r="G21" s="21" t="inlineStr">
        <is>
          <t>yrs</t>
        </is>
      </c>
      <c r="H21" s="191" t="inlineStr">
        <is>
          <t>Undiscounted payback in years from the start of commercial production: the full production years until cumulative post-tax cash flow turns positive, plus the fraction of the crossing year needed to recover the remaining balance. Reconciles to the report's 0.6-year post-tax payback (Table 22-1, p.458).</t>
        </is>
      </c>
    </row>
    <row r="22">
      <c r="E22" s="105" t="inlineStr">
        <is>
          <t>Life of mine (yrs)</t>
        </is>
      </c>
      <c r="F22" s="68">
        <f>IFERROR(LOOKUP(2,1/('Cash Flow &amp; Valuation'!$AA$80:$DB$80&gt;0),'Cash Flow &amp; Valuation'!$AA$4:$DB$4)-INDEX('Cash Flow &amp; Valuation'!$AA$4:$DB$4,MATCH(TRUE,INDEX('Cash Flow &amp; Valuation'!$AA$80:$DB$80&gt;0,0),0))+1,"n/a")</f>
        <v/>
      </c>
      <c r="G22" s="21" t="inlineStr">
        <is>
          <t>yrs</t>
        </is>
      </c>
    </row>
    <row r="23">
      <c r="E23" s="188" t="inlineStr">
        <is>
          <t>Report payback (yrs)</t>
        </is>
      </c>
      <c r="F23" s="193" t="n">
        <v>0.6</v>
      </c>
      <c r="G23" s="21" t="inlineStr">
        <is>
          <t>yrs</t>
        </is>
      </c>
    </row>
    <row r="24">
      <c r="E24" s="105" t="inlineStr">
        <is>
          <t>Silver recovered (koz)</t>
        </is>
      </c>
      <c r="F24" s="67">
        <f>SUM('Cash Flow &amp; Valuation'!$AA$80:$DB$80)</f>
        <v/>
      </c>
      <c r="G24" s="21">
        <f>'Cash Flow &amp; Valuation'!G80</f>
        <v/>
      </c>
    </row>
    <row r="25">
      <c r="E25" s="105">
        <f>"Total development capex ("&amp;Currency_unit&amp;"'M)"</f>
        <v/>
      </c>
      <c r="F25" s="67">
        <f>SUM('Cash Flow &amp; Valuation'!$AA$27:$DB$27)</f>
        <v/>
      </c>
      <c r="G25" s="21">
        <f>Currency_unit&amp;"'M"</f>
        <v/>
      </c>
    </row>
    <row r="26">
      <c r="E26" s="105" t="inlineStr">
        <is>
          <t>First production (period #)</t>
        </is>
      </c>
      <c r="F26" s="74">
        <f>IFERROR(INDEX('Cash Flow &amp; Valuation'!$AA$4:$DB$4,MATCH(TRUE,INDEX('Cash Flow &amp; Valuation'!$AA$80:$DB$80&gt;0,0),0)),"n/a")</f>
        <v/>
      </c>
      <c r="G26" s="21" t="inlineStr">
        <is>
          <t>period</t>
        </is>
      </c>
    </row>
    <row r="27">
      <c r="E27" s="188" t="inlineStr">
        <is>
          <t>Silver price multiplier</t>
        </is>
      </c>
      <c r="F27" s="75">
        <f>Dashboard!$F$7</f>
        <v/>
      </c>
      <c r="G27" s="21" t="inlineStr">
        <is>
          <t>x</t>
        </is>
      </c>
    </row>
    <row r="28">
      <c r="E28" s="188" t="inlineStr">
        <is>
          <t>Report pre-tax NPV</t>
        </is>
      </c>
      <c r="F28" s="194" t="n">
        <v>2842</v>
      </c>
      <c r="G28" s="110">
        <f>Currency_unit&amp;"'M"</f>
        <v/>
      </c>
      <c r="H28" s="191" t="inlineStr">
        <is>
          <t>Pre-tax NPV at 5% from the technical report (Table 22-1, p.458).</t>
        </is>
      </c>
    </row>
    <row r="29">
      <c r="E29" s="92" t="inlineStr">
        <is>
          <t>Active modules</t>
        </is>
      </c>
      <c r="F29" s="75">
        <f>IFERROR((F15-F28)/F28,"")</f>
        <v/>
      </c>
      <c r="G29" s="110" t="inlineStr">
        <is>
          <t>%</t>
        </is>
      </c>
    </row>
    <row r="30">
      <c r="E30" s="105" t="inlineStr">
        <is>
          <t>Statutory tax (sensitizes with price) - active</t>
        </is>
      </c>
      <c r="F30" s="194" t="n">
        <v>1802</v>
      </c>
      <c r="G30" s="110">
        <f>Currency_unit&amp;"'M"</f>
        <v/>
      </c>
      <c r="H30" s="191" t="inlineStr">
        <is>
          <t>After-tax NPV at 5% from the technical report (Table 22-1, p.458).</t>
        </is>
      </c>
    </row>
    <row r="31">
      <c r="E31" s="105" t="inlineStr">
        <is>
          <t>Working capital - days engine</t>
        </is>
      </c>
      <c r="F31" s="112">
        <f>IFERROR((F16-F30)/F30,"")</f>
        <v/>
      </c>
      <c r="G31" s="110" t="inlineStr">
        <is>
          <t>%</t>
        </is>
      </c>
    </row>
    <row r="32">
      <c r="E32" s="105" t="inlineStr">
        <is>
          <t>AISC (US$/oz AgEq)</t>
        </is>
      </c>
      <c r="F32" s="113">
        <f>IFERROR((SUM('Cash Flow &amp; Valuation'!AA145:DB145)+SUM('Cash Flow &amp; Valuation'!AA158:DB158)+SUM('Cash Flow &amp; Valuation'!AA193:DB193)+SUM('Cash Flow &amp; Valuation'!AA119:DB119)+SUM('Cash Flow &amp; Valuation'!AA120:DB120)+SUM('Cash Flow &amp; Valuation'!AA121:DB121)+SUM('Cash Flow &amp; Valuation'!AA209:DB209)+SUM('Cash Flow &amp; Valuation'!AA187:DB187))/(SUM('Cash Flow &amp; Valuation'!AA94:DB94)*Assumptions!$F$105+SUM('Gold Revenue'!AA19:DB19)*'Gold Revenue'!$F$20*$F$34)*1000,"")</f>
        <v/>
      </c>
      <c r="G32" s="110">
        <f>"USD/oz AgEq"</f>
        <v/>
      </c>
      <c r="H32" s="191" t="inlineStr">
        <is>
          <t>All-in sustaining cost = life-of-mine (mining + processing + general &amp; administration operating cost + government and private royalties + offsite refining &amp; transport + sustaining capital + reclamation &amp; closure) divided by payable silver-equivalent ounces (payable silver + 82.97 x payable gold; Table 1-3 note 8). World Gold Council basis; the report states US$10.61/oz AgEq (Table 1-7).</t>
        </is>
      </c>
    </row>
    <row r="33">
      <c r="E33" s="105" t="inlineStr">
        <is>
          <t>AISC (US$/oz AgEq, US$ basis)</t>
        </is>
      </c>
      <c r="F33" s="113">
        <f>IFERROR(F32/FX_rate,"")</f>
        <v/>
      </c>
      <c r="G33" s="110">
        <f>"USD/oz AgEq"</f>
        <v/>
      </c>
      <c r="H33" s="195" t="inlineStr">
        <is>
          <t>AISC divided by FX_rate, for cross-checking against a USD-reported AISC.</t>
        </is>
      </c>
    </row>
    <row r="34">
      <c r="E34" s="105" t="inlineStr">
        <is>
          <t>Silver-equivalent factor (gold to silver)</t>
        </is>
      </c>
      <c r="F34" s="196" t="n">
        <v>82.97</v>
      </c>
      <c r="G34" s="110" t="inlineStr">
        <is>
          <t>oz Ag/oz Au</t>
        </is>
      </c>
      <c r="H34" s="191" t="inlineStr">
        <is>
          <t>Silver-equivalent conversion factor: one ounce of gold equals 82.97 ounces of silver (Table 1-3 note 8). Used only as the per-ounce reporting denominator for the cash-cost and all-in sustaining-cost metrics; silver and gold revenue are modelled separately at their own prices, never on a silver-equivalent basis.</t>
        </is>
      </c>
    </row>
    <row r="35">
      <c r="E35" s="92" t="n"/>
      <c r="F35" s="97" t="n"/>
      <c r="G35" s="96" t="n"/>
    </row>
    <row r="36" ht="20.4" customHeight="1" thickBot="1">
      <c r="A36" s="18" t="inlineStr">
        <is>
          <t>Sensitivity Analysis</t>
        </is>
      </c>
      <c r="B36" s="18" t="n"/>
      <c r="C36" s="18" t="n"/>
      <c r="D36" s="18" t="n"/>
      <c r="E36" s="18" t="n"/>
      <c r="F36" s="18" t="n"/>
      <c r="G36" s="18" t="n"/>
      <c r="H36" s="18" t="n"/>
      <c r="I36" s="18" t="n"/>
      <c r="J36" s="18" t="n"/>
      <c r="K36" s="18" t="n"/>
      <c r="L36" s="18" t="n"/>
      <c r="M36" s="18" t="n"/>
      <c r="N36" s="18" t="n"/>
    </row>
    <row r="37" ht="15" customHeight="1" thickTop="1"/>
    <row r="38">
      <c r="C38" s="20">
        <f>"NPV ("&amp;Currency_unit&amp;"'M) Sensitivity: Silver Price (rows) × Discount Rate (columns)"</f>
        <v/>
      </c>
    </row>
    <row r="39">
      <c r="G39" s="77" t="inlineStr">
        <is>
          <t>Discount Rate</t>
        </is>
      </c>
      <c r="H39" s="78" t="n"/>
      <c r="I39" s="78" t="n"/>
      <c r="J39" s="78" t="n"/>
      <c r="K39" s="78" t="n"/>
      <c r="L39" s="78" t="n"/>
      <c r="M39" s="78" t="n"/>
      <c r="N39" s="79" t="n"/>
    </row>
    <row r="40">
      <c r="E40" s="2" t="n"/>
      <c r="F40" s="86">
        <f>'Cash Flow &amp; Valuation'!F320</f>
        <v/>
      </c>
      <c r="G40" s="83" t="n">
        <v>0.05</v>
      </c>
      <c r="H40" s="197" t="n">
        <v>0.06</v>
      </c>
      <c r="I40" s="83" t="n">
        <v>0.07000000000000001</v>
      </c>
      <c r="J40" s="83" t="n">
        <v>0.08</v>
      </c>
      <c r="K40" s="83" t="n">
        <v>0.09</v>
      </c>
      <c r="L40" s="83" t="n">
        <v>0.1</v>
      </c>
      <c r="M40" s="83" t="n">
        <v>0.11</v>
      </c>
      <c r="N40" s="83" t="n">
        <v>0.12</v>
      </c>
    </row>
    <row r="41">
      <c r="E41" s="80" t="n"/>
      <c r="F41" s="84" t="n">
        <v>0.8</v>
      </c>
      <c r="G41" s="85">
        <f t="dataTable" ref="G41:N45" dt2D="1" dtr="1" r1="F6" r2="F7"/>
        <v/>
      </c>
      <c r="H41" s="198" t="e">
        <v>#N/A</v>
      </c>
      <c r="I41" s="85" t="e">
        <v>#N/A</v>
      </c>
      <c r="J41" s="85" t="e">
        <v>#N/A</v>
      </c>
      <c r="K41" s="85" t="e">
        <v>#N/A</v>
      </c>
      <c r="L41" s="85" t="e">
        <v>#N/A</v>
      </c>
      <c r="M41" s="85" t="e">
        <v>#N/A</v>
      </c>
      <c r="N41" s="85" t="e">
        <v>#N/A</v>
      </c>
    </row>
    <row r="42">
      <c r="E42" s="81" t="n"/>
      <c r="F42" s="84" t="n">
        <v>0.9</v>
      </c>
      <c r="G42" s="85" t="e">
        <v>#N/A</v>
      </c>
      <c r="H42" s="198" t="e">
        <v>#N/A</v>
      </c>
      <c r="I42" s="85" t="e">
        <v>#N/A</v>
      </c>
      <c r="J42" s="85" t="e">
        <v>#N/A</v>
      </c>
      <c r="K42" s="85" t="e">
        <v>#N/A</v>
      </c>
      <c r="L42" s="85" t="e">
        <v>#N/A</v>
      </c>
      <c r="M42" s="85" t="e">
        <v>#N/A</v>
      </c>
      <c r="N42" s="85" t="e">
        <v>#N/A</v>
      </c>
    </row>
    <row r="43">
      <c r="E43" s="81" t="inlineStr">
        <is>
          <t>Silver Price Adjustment</t>
        </is>
      </c>
      <c r="F43" s="84" t="n">
        <v>1</v>
      </c>
      <c r="G43" s="85" t="e">
        <v>#N/A</v>
      </c>
      <c r="H43" s="198" t="e">
        <v>#N/A</v>
      </c>
      <c r="I43" s="85" t="e">
        <v>#N/A</v>
      </c>
      <c r="J43" s="85" t="e">
        <v>#N/A</v>
      </c>
      <c r="K43" s="85" t="e">
        <v>#N/A</v>
      </c>
      <c r="L43" s="85" t="e">
        <v>#N/A</v>
      </c>
      <c r="M43" s="85" t="e">
        <v>#N/A</v>
      </c>
      <c r="N43" s="85" t="e">
        <v>#N/A</v>
      </c>
    </row>
    <row r="44">
      <c r="E44" s="81" t="n"/>
      <c r="F44" s="84" t="n">
        <v>1.1</v>
      </c>
      <c r="G44" s="85" t="e">
        <v>#N/A</v>
      </c>
      <c r="H44" s="198" t="e">
        <v>#N/A</v>
      </c>
      <c r="I44" s="85" t="e">
        <v>#N/A</v>
      </c>
      <c r="J44" s="85" t="e">
        <v>#N/A</v>
      </c>
      <c r="K44" s="85" t="e">
        <v>#N/A</v>
      </c>
      <c r="L44" s="85" t="e">
        <v>#N/A</v>
      </c>
      <c r="M44" s="85" t="e">
        <v>#N/A</v>
      </c>
      <c r="N44" s="85" t="e">
        <v>#N/A</v>
      </c>
    </row>
    <row r="45">
      <c r="E45" s="82" t="n"/>
      <c r="F45" s="84" t="n">
        <v>1.2</v>
      </c>
      <c r="G45" s="85" t="e">
        <v>#N/A</v>
      </c>
      <c r="H45" s="198" t="e">
        <v>#N/A</v>
      </c>
      <c r="I45" s="85" t="e">
        <v>#N/A</v>
      </c>
      <c r="J45" s="85" t="e">
        <v>#N/A</v>
      </c>
      <c r="K45" s="85" t="e">
        <v>#N/A</v>
      </c>
      <c r="L45" s="85" t="e">
        <v>#N/A</v>
      </c>
      <c r="M45" s="85" t="e">
        <v>#N/A</v>
      </c>
      <c r="N45" s="85" t="e">
        <v>#N/A</v>
      </c>
    </row>
    <row r="46">
      <c r="E46" s="92" t="n"/>
      <c r="F46" s="199" t="n"/>
      <c r="G46" s="96" t="n"/>
      <c r="H46" s="103" t="n"/>
    </row>
    <row r="47">
      <c r="E47" s="76" t="n"/>
    </row>
    <row r="48">
      <c r="E48" s="104" t="inlineStr">
        <is>
          <t>Reconciliation vs Technical Report</t>
        </is>
      </c>
    </row>
    <row r="49">
      <c r="E49" s="114" t="inlineStr">
        <is>
          <t>Metric</t>
        </is>
      </c>
      <c r="F49" s="114" t="inlineStr">
        <is>
          <t>Model</t>
        </is>
      </c>
      <c r="G49" s="114" t="inlineStr">
        <is>
          <t>Report (input)</t>
        </is>
      </c>
      <c r="H49" s="200" t="inlineStr">
        <is>
          <t>Variance</t>
        </is>
      </c>
    </row>
    <row r="50">
      <c r="E50" s="105" t="inlineStr">
        <is>
          <t>Post-tax NPV</t>
        </is>
      </c>
      <c r="F50" s="115">
        <f>F16</f>
        <v/>
      </c>
      <c r="G50" s="116">
        <f>F30</f>
        <v/>
      </c>
      <c r="H50" s="201">
        <f>IFERROR((F50-G50)/G50,"")</f>
        <v/>
      </c>
    </row>
    <row r="51">
      <c r="E51" s="105" t="inlineStr">
        <is>
          <t>IRR (indicative)</t>
        </is>
      </c>
      <c r="F51" s="113">
        <f>F20</f>
        <v/>
      </c>
      <c r="G51" s="202" t="n">
        <v>1.111</v>
      </c>
      <c r="H51" s="201">
        <f>IFERROR((F51-G51)/G51,"")</f>
        <v/>
      </c>
    </row>
    <row r="52">
      <c r="E52" s="105" t="inlineStr">
        <is>
          <t>AISC (US$/oz AgEq)</t>
        </is>
      </c>
      <c r="F52" s="113">
        <f>F32</f>
        <v/>
      </c>
      <c r="G52" s="196" t="n">
        <v>10.61</v>
      </c>
      <c r="H52" s="201">
        <f>IFERROR((F52-G52)/G52,"")</f>
        <v/>
      </c>
    </row>
    <row r="54">
      <c r="H54" s="195" t="inlineStr">
        <is>
          <t>In the Report (input) column, enter the report's IRR and AISC; the report NPV is reused from the post-tax NPV input above. Variance gate &lt;1% on NPV.</t>
        </is>
      </c>
    </row>
  </sheetData>
  <pageMargins left="0.75" right="0.75" top="1" bottom="1" header="0.5" footer="0.5"/>
</worksheet>
</file>

<file path=xl/worksheets/sheet10.xml><?xml version="1.0" encoding="utf-8"?>
<worksheet xmlns="http://schemas.openxmlformats.org/spreadsheetml/2006/main">
  <sheetPr>
    <tabColor rgb="FFFFC000"/>
    <outlinePr summaryBelow="1" summaryRight="1"/>
    <pageSetUpPr/>
  </sheetPr>
  <dimension ref="A1:DC28"/>
  <sheetViews>
    <sheetView zoomScale="50" workbookViewId="0">
      <pane xSplit="26" ySplit="6" topLeftCell="AA7" activePane="bottomRight" state="frozen"/>
      <selection pane="topRight" activeCell="A1" sqref="A1"/>
      <selection pane="bottomLeft" activeCell="A1" sqref="A1"/>
      <selection pane="bottomRight" activeCell="A1" sqref="A1"/>
    </sheetView>
  </sheetViews>
  <sheetFormatPr baseColWidth="8" defaultColWidth="0" defaultRowHeight="14.4" outlineLevelRow="3"/>
  <cols>
    <col width="2.5546875" customWidth="1" style="2" min="1" max="1"/>
    <col width="3.5546875" customWidth="1" style="2" min="2" max="4"/>
    <col width="45.44140625" bestFit="1" customWidth="1" style="2" min="5" max="5"/>
    <col width="22.44140625" bestFit="1" customWidth="1" style="2" min="6" max="6"/>
    <col width="15.5546875" customWidth="1" style="2" min="7" max="7"/>
    <col width="50.5546875" customWidth="1" style="2" min="8" max="8"/>
    <col width="15.5546875" customWidth="1" style="2" min="9" max="9"/>
    <col width="34" customWidth="1" min="10" max="10"/>
    <col width="2.5546875" customWidth="1" style="2" min="11" max="11"/>
    <col outlineLevel="1" width="2.5546875" customWidth="1" style="2" min="12" max="24"/>
    <col width="15.5546875" customWidth="1" style="2" min="25" max="25"/>
    <col width="2.5546875" customWidth="1" style="2" min="26" max="26"/>
    <col width="10.5546875" bestFit="1" customWidth="1" style="2" min="27" max="27"/>
    <col width="10.44140625" bestFit="1" customWidth="1" style="2" min="28" max="30"/>
    <col width="10.5546875" bestFit="1" customWidth="1" style="2" min="31" max="31"/>
    <col width="10.44140625" bestFit="1" customWidth="1" style="2" min="32" max="34"/>
    <col width="10.5546875" bestFit="1" customWidth="1" style="2" min="35" max="35"/>
    <col width="11.44140625" bestFit="1" customWidth="1" style="2" min="36" max="75"/>
    <col width="10.44140625" bestFit="1" customWidth="1" style="2" min="76" max="78"/>
    <col width="10.5546875" bestFit="1" customWidth="1" style="2" min="79" max="79"/>
    <col width="10.44140625" bestFit="1" customWidth="1" style="2" min="80" max="82"/>
    <col width="10.5546875" bestFit="1" customWidth="1" style="2" min="83" max="83"/>
    <col width="10.44140625" bestFit="1" customWidth="1" style="2" min="84" max="86"/>
    <col width="10.5546875" bestFit="1" customWidth="1" style="2" min="87" max="87"/>
    <col width="10.44140625" bestFit="1" customWidth="1" style="2" min="88" max="90"/>
    <col width="10.5546875" bestFit="1" customWidth="1" style="2" min="91" max="91"/>
    <col width="10.44140625" bestFit="1" customWidth="1" style="2" min="92" max="94"/>
    <col width="10.5546875" bestFit="1" customWidth="1" style="2" min="95" max="95"/>
    <col width="10.44140625" bestFit="1" customWidth="1" style="2" min="96" max="98"/>
    <col width="10.5546875" bestFit="1" customWidth="1" style="2" min="99" max="99"/>
    <col width="10.44140625" bestFit="1" customWidth="1" style="2" min="100" max="102"/>
    <col width="10.5546875" bestFit="1" customWidth="1" style="2" min="103" max="103"/>
    <col width="10.44140625" bestFit="1" customWidth="1" style="2" min="104" max="106"/>
    <col width="2.5546875" customWidth="1" style="2" min="107" max="107"/>
    <col hidden="1" width="9.109375" customWidth="1" style="2" min="108" max="122"/>
    <col hidden="1" width="9.109375" customWidth="1" style="2" min="123" max="16384"/>
  </cols>
  <sheetData>
    <row r="1" ht="23.4" customHeight="1">
      <c r="A1" s="1">
        <f>Assumptions!A1</f>
        <v/>
      </c>
      <c r="B1" s="1" t="n"/>
      <c r="C1" s="1" t="n"/>
      <c r="D1" s="1" t="n"/>
      <c r="E1" s="1" t="n"/>
      <c r="F1" s="1" t="n"/>
      <c r="G1" s="1" t="n"/>
      <c r="H1" s="1" t="n"/>
      <c r="I1" s="1" t="n"/>
      <c r="J1" s="1" t="n"/>
      <c r="K1" s="1" t="n"/>
      <c r="L1" s="1" t="n"/>
      <c r="M1" s="1" t="n"/>
      <c r="N1" s="1" t="n"/>
      <c r="O1" s="1" t="n"/>
      <c r="P1" s="1" t="n"/>
      <c r="Q1" s="1" t="n"/>
      <c r="R1" s="1" t="n"/>
      <c r="S1" s="1" t="n"/>
      <c r="T1" s="1" t="n"/>
      <c r="U1" s="1" t="n"/>
      <c r="V1" s="1" t="n"/>
      <c r="W1" s="1" t="n"/>
      <c r="X1" s="1" t="n"/>
      <c r="Y1" s="1" t="n"/>
      <c r="Z1" s="1" t="n"/>
      <c r="AA1" s="1" t="n"/>
      <c r="AB1" s="1" t="n"/>
      <c r="AC1" s="1" t="n"/>
      <c r="AD1" s="1" t="n"/>
      <c r="AE1" s="1" t="n"/>
      <c r="AF1" s="1" t="n"/>
      <c r="AG1" s="1" t="n"/>
      <c r="AH1" s="1" t="n"/>
      <c r="AI1" s="1" t="n"/>
      <c r="AJ1" s="1" t="n"/>
      <c r="AK1" s="1" t="n"/>
      <c r="AL1" s="1" t="n"/>
      <c r="AM1" s="1" t="n"/>
      <c r="AN1" s="1" t="n"/>
      <c r="AO1" s="1" t="n"/>
      <c r="AP1" s="1" t="n"/>
      <c r="AQ1" s="1" t="n"/>
      <c r="AR1" s="1" t="n"/>
      <c r="AS1" s="1" t="n"/>
      <c r="AT1" s="1" t="n"/>
      <c r="AU1" s="1" t="n"/>
      <c r="AV1" s="1" t="n"/>
      <c r="AW1" s="1" t="n"/>
      <c r="AX1" s="1" t="n"/>
      <c r="AY1" s="1" t="n"/>
      <c r="AZ1" s="1" t="n"/>
      <c r="BA1" s="1" t="n"/>
      <c r="BB1" s="1" t="n"/>
      <c r="BC1" s="1" t="n"/>
      <c r="BD1" s="1" t="n"/>
      <c r="BE1" s="1" t="n"/>
      <c r="BF1" s="1" t="n"/>
      <c r="BG1" s="1" t="n"/>
      <c r="BH1" s="1" t="n"/>
      <c r="BI1" s="1" t="n"/>
      <c r="BJ1" s="1" t="n"/>
      <c r="BK1" s="1" t="n"/>
      <c r="BL1" s="1" t="n"/>
      <c r="BM1" s="1" t="n"/>
      <c r="BN1" s="1" t="n"/>
      <c r="BO1" s="1" t="n"/>
      <c r="BP1" s="1" t="n"/>
      <c r="BQ1" s="1" t="n"/>
      <c r="BR1" s="1" t="n"/>
      <c r="BS1" s="1" t="n"/>
      <c r="BT1" s="1" t="n"/>
      <c r="BU1" s="1" t="n"/>
      <c r="BV1" s="1" t="n"/>
      <c r="BW1" s="1" t="n"/>
      <c r="BX1" s="1" t="n"/>
      <c r="BY1" s="1" t="n"/>
      <c r="BZ1" s="1" t="n"/>
      <c r="CA1" s="1" t="n"/>
      <c r="CB1" s="1" t="n"/>
      <c r="CC1" s="1" t="n"/>
      <c r="CD1" s="1" t="n"/>
      <c r="CE1" s="1" t="n"/>
      <c r="CF1" s="1" t="n"/>
      <c r="CG1" s="1" t="n"/>
      <c r="CH1" s="1" t="n"/>
      <c r="CI1" s="1" t="n"/>
      <c r="CJ1" s="1" t="n"/>
      <c r="CK1" s="1" t="n"/>
      <c r="CL1" s="1" t="n"/>
      <c r="CM1" s="1" t="n"/>
      <c r="CN1" s="1" t="n"/>
      <c r="CO1" s="1" t="n"/>
      <c r="CP1" s="1" t="n"/>
      <c r="CQ1" s="1" t="n"/>
      <c r="CR1" s="1" t="n"/>
      <c r="CS1" s="1" t="n"/>
      <c r="CT1" s="1" t="n"/>
      <c r="CU1" s="1" t="n"/>
      <c r="CV1" s="1" t="n"/>
      <c r="CW1" s="1" t="n"/>
      <c r="CX1" s="1" t="n"/>
      <c r="CY1" s="1" t="n"/>
      <c r="CZ1" s="1" t="n"/>
      <c r="DA1" s="1" t="n"/>
      <c r="DB1" s="1" t="n"/>
      <c r="DC1" s="1" t="n"/>
    </row>
    <row r="2" ht="18" customHeight="1">
      <c r="A2" s="3">
        <f>MID(CELL("filename",A1),FIND("]",CELL("filename",A1))+1,255)</f>
        <v/>
      </c>
      <c r="B2" s="3" t="n"/>
      <c r="C2" s="3" t="n"/>
      <c r="D2" s="3" t="n"/>
      <c r="E2" s="3" t="n"/>
      <c r="F2" s="4" t="n"/>
      <c r="G2" s="3" t="n"/>
      <c r="H2" s="3" t="n"/>
      <c r="I2" s="3" t="n"/>
      <c r="J2" s="3" t="n"/>
      <c r="K2" s="3" t="n"/>
      <c r="L2" s="3" t="n"/>
      <c r="M2" s="3" t="n"/>
      <c r="N2" s="3" t="n"/>
      <c r="O2" s="3" t="n"/>
      <c r="P2" s="3" t="n"/>
      <c r="Q2" s="3" t="n"/>
      <c r="R2" s="3" t="n"/>
      <c r="S2" s="3" t="n"/>
      <c r="T2" s="3" t="n"/>
      <c r="U2" s="3" t="n"/>
      <c r="V2" s="3" t="n"/>
      <c r="W2" s="3" t="n"/>
      <c r="X2" s="3" t="n"/>
      <c r="Y2" s="3" t="n"/>
      <c r="Z2" s="3" t="n"/>
      <c r="AA2" s="3" t="n"/>
      <c r="AB2" s="3" t="n"/>
      <c r="AC2" s="3" t="n"/>
      <c r="AD2" s="3" t="n"/>
      <c r="AE2" s="3" t="n"/>
      <c r="AF2" s="3" t="n"/>
      <c r="AG2" s="3" t="n"/>
      <c r="AH2" s="3" t="n"/>
      <c r="AI2" s="3" t="n"/>
      <c r="AJ2" s="3" t="n"/>
      <c r="AK2" s="3" t="n"/>
      <c r="AL2" s="3" t="n"/>
      <c r="AM2" s="3" t="n"/>
      <c r="AN2" s="3" t="n"/>
      <c r="AO2" s="3" t="n"/>
      <c r="AP2" s="3" t="n"/>
      <c r="AQ2" s="3" t="n"/>
      <c r="AR2" s="3" t="n"/>
      <c r="AS2" s="3" t="n"/>
      <c r="AT2" s="3" t="n"/>
      <c r="AU2" s="3" t="n"/>
      <c r="AV2" s="3" t="n"/>
      <c r="AW2" s="3" t="n"/>
      <c r="AX2" s="3" t="n"/>
      <c r="AY2" s="3" t="n"/>
      <c r="AZ2" s="3" t="n"/>
      <c r="BA2" s="3" t="n"/>
      <c r="BB2" s="3" t="n"/>
      <c r="BC2" s="3" t="n"/>
      <c r="BD2" s="3" t="n"/>
      <c r="BE2" s="3" t="n"/>
      <c r="BF2" s="3" t="n"/>
      <c r="BG2" s="3" t="n"/>
      <c r="BH2" s="3" t="n"/>
      <c r="BI2" s="3" t="n"/>
      <c r="BJ2" s="3" t="n"/>
      <c r="BK2" s="3" t="n"/>
      <c r="BL2" s="3" t="n"/>
      <c r="BM2" s="3" t="n"/>
      <c r="BN2" s="3" t="n"/>
      <c r="BO2" s="3" t="n"/>
      <c r="BP2" s="3" t="n"/>
      <c r="BQ2" s="3" t="n"/>
      <c r="BR2" s="3" t="n"/>
      <c r="BS2" s="3" t="n"/>
      <c r="BT2" s="3" t="n"/>
      <c r="BU2" s="3" t="n"/>
      <c r="BV2" s="3" t="n"/>
      <c r="BW2" s="3" t="n"/>
      <c r="BX2" s="3" t="n"/>
      <c r="BY2" s="3" t="n"/>
      <c r="BZ2" s="3" t="n"/>
      <c r="CA2" s="3" t="n"/>
      <c r="CB2" s="3" t="n"/>
      <c r="CC2" s="3" t="n"/>
      <c r="CD2" s="3" t="n"/>
      <c r="CE2" s="3" t="n"/>
      <c r="CF2" s="3" t="n"/>
      <c r="CG2" s="3" t="n"/>
      <c r="CH2" s="3" t="n"/>
      <c r="CI2" s="3" t="n"/>
      <c r="CJ2" s="3" t="n"/>
      <c r="CK2" s="3" t="n"/>
      <c r="CL2" s="3" t="n"/>
      <c r="CM2" s="3" t="n"/>
      <c r="CN2" s="3" t="n"/>
      <c r="CO2" s="3" t="n"/>
      <c r="CP2" s="3" t="n"/>
      <c r="CQ2" s="3" t="n"/>
      <c r="CR2" s="3" t="n"/>
      <c r="CS2" s="3" t="n"/>
      <c r="CT2" s="3" t="n"/>
      <c r="CU2" s="3" t="n"/>
      <c r="CV2" s="3" t="n"/>
      <c r="CW2" s="3" t="n"/>
      <c r="CX2" s="3" t="n"/>
      <c r="CY2" s="3" t="n"/>
      <c r="CZ2" s="3" t="n"/>
      <c r="DA2" s="3" t="n"/>
      <c r="DB2" s="3" t="n"/>
      <c r="DC2" s="3" t="n"/>
    </row>
    <row r="3">
      <c r="A3" s="5" t="n"/>
      <c r="B3" s="5" t="n"/>
      <c r="C3" s="5" t="n"/>
      <c r="D3" s="5" t="n"/>
      <c r="E3" s="7" t="n"/>
      <c r="F3" s="6" t="n"/>
      <c r="G3" s="5" t="n"/>
      <c r="H3" s="7" t="n"/>
      <c r="I3" s="7" t="n"/>
      <c r="J3" s="7" t="n"/>
      <c r="K3" s="7" t="n"/>
      <c r="L3" s="7" t="n"/>
      <c r="M3" s="7" t="n"/>
      <c r="N3" s="7" t="n"/>
      <c r="O3" s="7" t="n"/>
      <c r="P3" s="7" t="n"/>
      <c r="Q3" s="7" t="n"/>
      <c r="R3" s="7" t="n"/>
      <c r="S3" s="7" t="n"/>
      <c r="T3" s="7" t="n"/>
      <c r="U3" s="7" t="n"/>
      <c r="V3" s="7" t="n"/>
      <c r="W3" s="7" t="n"/>
      <c r="X3" s="7" t="n"/>
      <c r="Y3" s="6" t="inlineStr">
        <is>
          <t>Period label:</t>
        </is>
      </c>
      <c r="Z3" s="7" t="n"/>
      <c r="AA3" s="12">
        <f>Assumptions!AA3</f>
        <v/>
      </c>
      <c r="AB3" s="12">
        <f>Assumptions!AB3</f>
        <v/>
      </c>
      <c r="AC3" s="12">
        <f>Assumptions!AC3</f>
        <v/>
      </c>
      <c r="AD3" s="12">
        <f>Assumptions!AD3</f>
        <v/>
      </c>
      <c r="AE3" s="12">
        <f>Assumptions!AE3</f>
        <v/>
      </c>
      <c r="AF3" s="12">
        <f>Assumptions!AF3</f>
        <v/>
      </c>
      <c r="AG3" s="12">
        <f>Assumptions!AG3</f>
        <v/>
      </c>
      <c r="AH3" s="12">
        <f>Assumptions!AH3</f>
        <v/>
      </c>
      <c r="AI3" s="12">
        <f>Assumptions!AI3</f>
        <v/>
      </c>
      <c r="AJ3" s="12">
        <f>Assumptions!AJ3</f>
        <v/>
      </c>
      <c r="AK3" s="12">
        <f>Assumptions!AK3</f>
        <v/>
      </c>
      <c r="AL3" s="12">
        <f>Assumptions!AL3</f>
        <v/>
      </c>
      <c r="AM3" s="12">
        <f>Assumptions!AM3</f>
        <v/>
      </c>
      <c r="AN3" s="12">
        <f>Assumptions!AN3</f>
        <v/>
      </c>
      <c r="AO3" s="12">
        <f>Assumptions!AO3</f>
        <v/>
      </c>
      <c r="AP3" s="12">
        <f>Assumptions!AP3</f>
        <v/>
      </c>
      <c r="AQ3" s="12">
        <f>Assumptions!AQ3</f>
        <v/>
      </c>
      <c r="AR3" s="12">
        <f>Assumptions!AR3</f>
        <v/>
      </c>
      <c r="AS3" s="12">
        <f>Assumptions!AS3</f>
        <v/>
      </c>
      <c r="AT3" s="12">
        <f>Assumptions!AT3</f>
        <v/>
      </c>
      <c r="AU3" s="12">
        <f>Assumptions!AU3</f>
        <v/>
      </c>
      <c r="AV3" s="12">
        <f>Assumptions!AV3</f>
        <v/>
      </c>
      <c r="AW3" s="12">
        <f>Assumptions!AW3</f>
        <v/>
      </c>
      <c r="AX3" s="12">
        <f>Assumptions!AX3</f>
        <v/>
      </c>
      <c r="AY3" s="12">
        <f>Assumptions!AY3</f>
        <v/>
      </c>
      <c r="AZ3" s="12">
        <f>Assumptions!AZ3</f>
        <v/>
      </c>
      <c r="BA3" s="12">
        <f>Assumptions!BA3</f>
        <v/>
      </c>
      <c r="BB3" s="12">
        <f>Assumptions!BB3</f>
        <v/>
      </c>
      <c r="BC3" s="12">
        <f>Assumptions!BC3</f>
        <v/>
      </c>
      <c r="BD3" s="12">
        <f>Assumptions!BD3</f>
        <v/>
      </c>
      <c r="BE3" s="12">
        <f>Assumptions!BE3</f>
        <v/>
      </c>
      <c r="BF3" s="12">
        <f>Assumptions!BF3</f>
        <v/>
      </c>
      <c r="BG3" s="12">
        <f>Assumptions!BG3</f>
        <v/>
      </c>
      <c r="BH3" s="12">
        <f>Assumptions!BH3</f>
        <v/>
      </c>
      <c r="BI3" s="12">
        <f>Assumptions!BI3</f>
        <v/>
      </c>
      <c r="BJ3" s="12">
        <f>Assumptions!BJ3</f>
        <v/>
      </c>
      <c r="BK3" s="12">
        <f>Assumptions!BK3</f>
        <v/>
      </c>
      <c r="BL3" s="12">
        <f>Assumptions!BL3</f>
        <v/>
      </c>
      <c r="BM3" s="12">
        <f>Assumptions!BM3</f>
        <v/>
      </c>
      <c r="BN3" s="12">
        <f>Assumptions!BN3</f>
        <v/>
      </c>
      <c r="BO3" s="12">
        <f>Assumptions!BO3</f>
        <v/>
      </c>
      <c r="BP3" s="12">
        <f>Assumptions!BP3</f>
        <v/>
      </c>
      <c r="BQ3" s="12">
        <f>Assumptions!BQ3</f>
        <v/>
      </c>
      <c r="BR3" s="12">
        <f>Assumptions!BR3</f>
        <v/>
      </c>
      <c r="BS3" s="12">
        <f>Assumptions!BS3</f>
        <v/>
      </c>
      <c r="BT3" s="12">
        <f>Assumptions!BT3</f>
        <v/>
      </c>
      <c r="BU3" s="12">
        <f>Assumptions!BU3</f>
        <v/>
      </c>
      <c r="BV3" s="12">
        <f>Assumptions!BV3</f>
        <v/>
      </c>
      <c r="BW3" s="12">
        <f>Assumptions!BW3</f>
        <v/>
      </c>
      <c r="BX3" s="12">
        <f>Assumptions!BX3</f>
        <v/>
      </c>
      <c r="BY3" s="12">
        <f>Assumptions!BY3</f>
        <v/>
      </c>
      <c r="BZ3" s="12">
        <f>Assumptions!BZ3</f>
        <v/>
      </c>
      <c r="CA3" s="12">
        <f>Assumptions!CA3</f>
        <v/>
      </c>
      <c r="CB3" s="12">
        <f>Assumptions!CB3</f>
        <v/>
      </c>
      <c r="CC3" s="12">
        <f>Assumptions!CC3</f>
        <v/>
      </c>
      <c r="CD3" s="12">
        <f>Assumptions!CD3</f>
        <v/>
      </c>
      <c r="CE3" s="12">
        <f>Assumptions!CE3</f>
        <v/>
      </c>
      <c r="CF3" s="12">
        <f>Assumptions!CF3</f>
        <v/>
      </c>
      <c r="CG3" s="12">
        <f>Assumptions!CG3</f>
        <v/>
      </c>
      <c r="CH3" s="12">
        <f>Assumptions!CH3</f>
        <v/>
      </c>
      <c r="CI3" s="12">
        <f>Assumptions!CI3</f>
        <v/>
      </c>
      <c r="CJ3" s="12">
        <f>Assumptions!CJ3</f>
        <v/>
      </c>
      <c r="CK3" s="12">
        <f>Assumptions!CK3</f>
        <v/>
      </c>
      <c r="CL3" s="12">
        <f>Assumptions!CL3</f>
        <v/>
      </c>
      <c r="CM3" s="12">
        <f>Assumptions!CM3</f>
        <v/>
      </c>
      <c r="CN3" s="12">
        <f>Assumptions!CN3</f>
        <v/>
      </c>
      <c r="CO3" s="12">
        <f>Assumptions!CO3</f>
        <v/>
      </c>
      <c r="CP3" s="12">
        <f>Assumptions!CP3</f>
        <v/>
      </c>
      <c r="CQ3" s="12">
        <f>Assumptions!CQ3</f>
        <v/>
      </c>
      <c r="CR3" s="12">
        <f>Assumptions!CR3</f>
        <v/>
      </c>
      <c r="CS3" s="12">
        <f>Assumptions!CS3</f>
        <v/>
      </c>
      <c r="CT3" s="12">
        <f>Assumptions!CT3</f>
        <v/>
      </c>
      <c r="CU3" s="12">
        <f>Assumptions!CU3</f>
        <v/>
      </c>
      <c r="CV3" s="12">
        <f>Assumptions!CV3</f>
        <v/>
      </c>
      <c r="CW3" s="12">
        <f>Assumptions!CW3</f>
        <v/>
      </c>
      <c r="CX3" s="12">
        <f>Assumptions!CX3</f>
        <v/>
      </c>
      <c r="CY3" s="12">
        <f>Assumptions!CY3</f>
        <v/>
      </c>
      <c r="CZ3" s="12">
        <f>Assumptions!CZ3</f>
        <v/>
      </c>
      <c r="DA3" s="12">
        <f>Assumptions!DA3</f>
        <v/>
      </c>
      <c r="DB3" s="12">
        <f>Assumptions!DB3</f>
        <v/>
      </c>
      <c r="DC3" s="7" t="n"/>
    </row>
    <row r="4">
      <c r="A4" s="5" t="n"/>
      <c r="B4" s="5" t="n"/>
      <c r="C4" s="5" t="n"/>
      <c r="D4" s="5" t="n"/>
      <c r="E4" s="7" t="n"/>
      <c r="F4" s="7" t="n"/>
      <c r="G4" s="7" t="n"/>
      <c r="H4" s="7" t="n"/>
      <c r="I4" s="7" t="n"/>
      <c r="J4" s="7" t="n"/>
      <c r="K4" s="7" t="n"/>
      <c r="L4" s="7" t="n"/>
      <c r="M4" s="7" t="n"/>
      <c r="N4" s="7" t="n"/>
      <c r="O4" s="7" t="n"/>
      <c r="P4" s="7" t="n"/>
      <c r="Q4" s="7" t="n"/>
      <c r="R4" s="7" t="n"/>
      <c r="S4" s="7" t="n"/>
      <c r="T4" s="7" t="n"/>
      <c r="U4" s="7" t="n"/>
      <c r="V4" s="7" t="n"/>
      <c r="W4" s="7" t="n"/>
      <c r="X4" s="7" t="n"/>
      <c r="Y4" s="6">
        <f>Assumptions!Y4</f>
        <v/>
      </c>
      <c r="Z4" s="7" t="n"/>
      <c r="AA4" s="12">
        <f>Assumptions!AA4</f>
        <v/>
      </c>
      <c r="AB4" s="12">
        <f>Assumptions!AB4</f>
        <v/>
      </c>
      <c r="AC4" s="12">
        <f>Assumptions!AC4</f>
        <v/>
      </c>
      <c r="AD4" s="12">
        <f>Assumptions!AD4</f>
        <v/>
      </c>
      <c r="AE4" s="12">
        <f>Assumptions!AE4</f>
        <v/>
      </c>
      <c r="AF4" s="12">
        <f>Assumptions!AF4</f>
        <v/>
      </c>
      <c r="AG4" s="12">
        <f>Assumptions!AG4</f>
        <v/>
      </c>
      <c r="AH4" s="12">
        <f>Assumptions!AH4</f>
        <v/>
      </c>
      <c r="AI4" s="12">
        <f>Assumptions!AI4</f>
        <v/>
      </c>
      <c r="AJ4" s="12">
        <f>Assumptions!AJ4</f>
        <v/>
      </c>
      <c r="AK4" s="12">
        <f>Assumptions!AK4</f>
        <v/>
      </c>
      <c r="AL4" s="12">
        <f>Assumptions!AL4</f>
        <v/>
      </c>
      <c r="AM4" s="12">
        <f>Assumptions!AM4</f>
        <v/>
      </c>
      <c r="AN4" s="12">
        <f>Assumptions!AN4</f>
        <v/>
      </c>
      <c r="AO4" s="12">
        <f>Assumptions!AO4</f>
        <v/>
      </c>
      <c r="AP4" s="12">
        <f>Assumptions!AP4</f>
        <v/>
      </c>
      <c r="AQ4" s="12">
        <f>Assumptions!AQ4</f>
        <v/>
      </c>
      <c r="AR4" s="12">
        <f>Assumptions!AR4</f>
        <v/>
      </c>
      <c r="AS4" s="12">
        <f>Assumptions!AS4</f>
        <v/>
      </c>
      <c r="AT4" s="12">
        <f>Assumptions!AT4</f>
        <v/>
      </c>
      <c r="AU4" s="12">
        <f>Assumptions!AU4</f>
        <v/>
      </c>
      <c r="AV4" s="12">
        <f>Assumptions!AV4</f>
        <v/>
      </c>
      <c r="AW4" s="12">
        <f>Assumptions!AW4</f>
        <v/>
      </c>
      <c r="AX4" s="12">
        <f>Assumptions!AX4</f>
        <v/>
      </c>
      <c r="AY4" s="12">
        <f>Assumptions!AY4</f>
        <v/>
      </c>
      <c r="AZ4" s="12">
        <f>Assumptions!AZ4</f>
        <v/>
      </c>
      <c r="BA4" s="12">
        <f>Assumptions!BA4</f>
        <v/>
      </c>
      <c r="BB4" s="12">
        <f>Assumptions!BB4</f>
        <v/>
      </c>
      <c r="BC4" s="12">
        <f>Assumptions!BC4</f>
        <v/>
      </c>
      <c r="BD4" s="12">
        <f>Assumptions!BD4</f>
        <v/>
      </c>
      <c r="BE4" s="12">
        <f>Assumptions!BE4</f>
        <v/>
      </c>
      <c r="BF4" s="12">
        <f>Assumptions!BF4</f>
        <v/>
      </c>
      <c r="BG4" s="12">
        <f>Assumptions!BG4</f>
        <v/>
      </c>
      <c r="BH4" s="12">
        <f>Assumptions!BH4</f>
        <v/>
      </c>
      <c r="BI4" s="12">
        <f>Assumptions!BI4</f>
        <v/>
      </c>
      <c r="BJ4" s="12">
        <f>Assumptions!BJ4</f>
        <v/>
      </c>
      <c r="BK4" s="12">
        <f>Assumptions!BK4</f>
        <v/>
      </c>
      <c r="BL4" s="12">
        <f>Assumptions!BL4</f>
        <v/>
      </c>
      <c r="BM4" s="12">
        <f>Assumptions!BM4</f>
        <v/>
      </c>
      <c r="BN4" s="12">
        <f>Assumptions!BN4</f>
        <v/>
      </c>
      <c r="BO4" s="12">
        <f>Assumptions!BO4</f>
        <v/>
      </c>
      <c r="BP4" s="12">
        <f>Assumptions!BP4</f>
        <v/>
      </c>
      <c r="BQ4" s="12">
        <f>Assumptions!BQ4</f>
        <v/>
      </c>
      <c r="BR4" s="12">
        <f>Assumptions!BR4</f>
        <v/>
      </c>
      <c r="BS4" s="12">
        <f>Assumptions!BS4</f>
        <v/>
      </c>
      <c r="BT4" s="12">
        <f>Assumptions!BT4</f>
        <v/>
      </c>
      <c r="BU4" s="12">
        <f>Assumptions!BU4</f>
        <v/>
      </c>
      <c r="BV4" s="12">
        <f>Assumptions!BV4</f>
        <v/>
      </c>
      <c r="BW4" s="12">
        <f>Assumptions!BW4</f>
        <v/>
      </c>
      <c r="BX4" s="12">
        <f>Assumptions!BX4</f>
        <v/>
      </c>
      <c r="BY4" s="12">
        <f>Assumptions!BY4</f>
        <v/>
      </c>
      <c r="BZ4" s="12">
        <f>Assumptions!BZ4</f>
        <v/>
      </c>
      <c r="CA4" s="12">
        <f>Assumptions!CA4</f>
        <v/>
      </c>
      <c r="CB4" s="12">
        <f>Assumptions!CB4</f>
        <v/>
      </c>
      <c r="CC4" s="12">
        <f>Assumptions!CC4</f>
        <v/>
      </c>
      <c r="CD4" s="12">
        <f>Assumptions!CD4</f>
        <v/>
      </c>
      <c r="CE4" s="12">
        <f>Assumptions!CE4</f>
        <v/>
      </c>
      <c r="CF4" s="12">
        <f>Assumptions!CF4</f>
        <v/>
      </c>
      <c r="CG4" s="12">
        <f>Assumptions!CG4</f>
        <v/>
      </c>
      <c r="CH4" s="12">
        <f>Assumptions!CH4</f>
        <v/>
      </c>
      <c r="CI4" s="12">
        <f>Assumptions!CI4</f>
        <v/>
      </c>
      <c r="CJ4" s="12">
        <f>Assumptions!CJ4</f>
        <v/>
      </c>
      <c r="CK4" s="12">
        <f>Assumptions!CK4</f>
        <v/>
      </c>
      <c r="CL4" s="12">
        <f>Assumptions!CL4</f>
        <v/>
      </c>
      <c r="CM4" s="12">
        <f>Assumptions!CM4</f>
        <v/>
      </c>
      <c r="CN4" s="12">
        <f>Assumptions!CN4</f>
        <v/>
      </c>
      <c r="CO4" s="12">
        <f>Assumptions!CO4</f>
        <v/>
      </c>
      <c r="CP4" s="12">
        <f>Assumptions!CP4</f>
        <v/>
      </c>
      <c r="CQ4" s="12">
        <f>Assumptions!CQ4</f>
        <v/>
      </c>
      <c r="CR4" s="12">
        <f>Assumptions!CR4</f>
        <v/>
      </c>
      <c r="CS4" s="12">
        <f>Assumptions!CS4</f>
        <v/>
      </c>
      <c r="CT4" s="12">
        <f>Assumptions!CT4</f>
        <v/>
      </c>
      <c r="CU4" s="12">
        <f>Assumptions!CU4</f>
        <v/>
      </c>
      <c r="CV4" s="12">
        <f>Assumptions!CV4</f>
        <v/>
      </c>
      <c r="CW4" s="12">
        <f>Assumptions!CW4</f>
        <v/>
      </c>
      <c r="CX4" s="12">
        <f>Assumptions!CX4</f>
        <v/>
      </c>
      <c r="CY4" s="12">
        <f>Assumptions!CY4</f>
        <v/>
      </c>
      <c r="CZ4" s="12">
        <f>Assumptions!CZ4</f>
        <v/>
      </c>
      <c r="DA4" s="12">
        <f>Assumptions!DA4</f>
        <v/>
      </c>
      <c r="DB4" s="12">
        <f>Assumptions!DB4</f>
        <v/>
      </c>
      <c r="DC4" s="7" t="n"/>
    </row>
    <row r="5">
      <c r="A5" s="5" t="n"/>
      <c r="B5" s="5" t="n"/>
      <c r="C5" s="5" t="n"/>
      <c r="D5" s="5" t="n"/>
      <c r="E5" s="5" t="n"/>
      <c r="F5" s="6" t="n"/>
      <c r="G5" s="5" t="n"/>
      <c r="H5" s="7" t="n"/>
      <c r="I5" s="7" t="n"/>
      <c r="J5" s="7" t="n"/>
      <c r="K5" s="7" t="n"/>
      <c r="L5" s="7" t="n"/>
      <c r="M5" s="7" t="n"/>
      <c r="N5" s="7" t="n"/>
      <c r="O5" s="7" t="n"/>
      <c r="P5" s="7" t="n"/>
      <c r="Q5" s="7" t="n"/>
      <c r="R5" s="7" t="n"/>
      <c r="S5" s="7" t="n"/>
      <c r="T5" s="7" t="n"/>
      <c r="U5" s="7" t="n"/>
      <c r="V5" s="7" t="n"/>
      <c r="W5" s="7" t="n"/>
      <c r="X5" s="7" t="n"/>
      <c r="Y5" s="7" t="n"/>
      <c r="Z5" s="7" t="n"/>
      <c r="AA5" s="7" t="n"/>
      <c r="AB5" s="7" t="n"/>
      <c r="AC5" s="7" t="n"/>
      <c r="AD5" s="7" t="n"/>
      <c r="AE5" s="7" t="n"/>
      <c r="AF5" s="7" t="n"/>
      <c r="AG5" s="7" t="n"/>
      <c r="AH5" s="7" t="n"/>
      <c r="AI5" s="7" t="n"/>
      <c r="AJ5" s="7" t="n"/>
      <c r="AK5" s="7" t="n"/>
      <c r="AL5" s="7" t="n"/>
      <c r="AM5" s="7" t="n"/>
      <c r="AN5" s="7" t="n"/>
      <c r="AO5" s="7" t="n"/>
      <c r="AP5" s="7" t="n"/>
      <c r="AQ5" s="7" t="n"/>
      <c r="AR5" s="7" t="n"/>
      <c r="AS5" s="7" t="n"/>
      <c r="AT5" s="7" t="n"/>
      <c r="AU5" s="7" t="n"/>
      <c r="AV5" s="7" t="n"/>
      <c r="AW5" s="7" t="n"/>
      <c r="AX5" s="7" t="n"/>
      <c r="AY5" s="7" t="n"/>
      <c r="AZ5" s="7" t="n"/>
      <c r="BA5" s="7" t="n"/>
      <c r="BB5" s="7" t="n"/>
      <c r="BC5" s="7" t="n"/>
      <c r="BD5" s="7" t="n"/>
      <c r="BE5" s="7" t="n"/>
      <c r="BF5" s="7" t="n"/>
      <c r="BG5" s="7" t="n"/>
      <c r="BH5" s="7" t="n"/>
      <c r="BI5" s="7" t="n"/>
      <c r="BJ5" s="7" t="n"/>
      <c r="BK5" s="7" t="n"/>
      <c r="BL5" s="7" t="n"/>
      <c r="BM5" s="7" t="n"/>
      <c r="BN5" s="7" t="n"/>
      <c r="BO5" s="7" t="n"/>
      <c r="BP5" s="7" t="n"/>
      <c r="BQ5" s="7" t="n"/>
      <c r="BR5" s="7" t="n"/>
      <c r="BS5" s="7" t="n"/>
      <c r="BT5" s="7" t="n"/>
      <c r="BU5" s="7" t="n"/>
      <c r="BV5" s="7" t="n"/>
      <c r="BW5" s="7" t="n"/>
      <c r="BX5" s="7" t="n"/>
      <c r="BY5" s="7" t="n"/>
      <c r="BZ5" s="7" t="n"/>
      <c r="CA5" s="7" t="n"/>
      <c r="CB5" s="7" t="n"/>
      <c r="CC5" s="7" t="n"/>
      <c r="CD5" s="7" t="n"/>
      <c r="CE5" s="7" t="n"/>
      <c r="CF5" s="7" t="n"/>
      <c r="CG5" s="7" t="n"/>
      <c r="CH5" s="7" t="n"/>
      <c r="CI5" s="7" t="n"/>
      <c r="CJ5" s="7" t="n"/>
      <c r="CK5" s="7" t="n"/>
      <c r="CL5" s="7" t="n"/>
      <c r="CM5" s="7" t="n"/>
      <c r="CN5" s="7" t="n"/>
      <c r="CO5" s="7" t="n"/>
      <c r="CP5" s="7" t="n"/>
      <c r="CQ5" s="7" t="n"/>
      <c r="CR5" s="7" t="n"/>
      <c r="CS5" s="7" t="n"/>
      <c r="CT5" s="7" t="n"/>
      <c r="CU5" s="7" t="n"/>
      <c r="CV5" s="7" t="n"/>
      <c r="CW5" s="7" t="n"/>
      <c r="CX5" s="7" t="n"/>
      <c r="CY5" s="7" t="n"/>
      <c r="CZ5" s="7" t="n"/>
      <c r="DA5" s="7" t="n"/>
      <c r="DB5" s="7" t="n"/>
      <c r="DC5" s="7" t="n"/>
    </row>
    <row r="6" ht="15.6" customHeight="1">
      <c r="A6" s="5" t="n"/>
      <c r="B6" s="5" t="n"/>
      <c r="C6" s="5" t="n"/>
      <c r="D6" s="5" t="n"/>
      <c r="E6" s="5" t="inlineStr">
        <is>
          <t>Line Item</t>
        </is>
      </c>
      <c r="F6" s="16" t="inlineStr">
        <is>
          <t>Amount</t>
        </is>
      </c>
      <c r="G6" s="17" t="inlineStr">
        <is>
          <t>Unit</t>
        </is>
      </c>
      <c r="H6" s="212" t="inlineStr">
        <is>
          <t>Comment/Source/Named Range</t>
        </is>
      </c>
      <c r="I6" s="7" t="n"/>
      <c r="J6" s="7" t="n"/>
      <c r="K6" s="7" t="n"/>
      <c r="L6" s="7" t="n"/>
      <c r="M6" s="7" t="n"/>
      <c r="N6" s="7" t="n"/>
      <c r="O6" s="7" t="n"/>
      <c r="P6" s="7" t="n"/>
      <c r="Q6" s="7" t="n"/>
      <c r="R6" s="7" t="n"/>
      <c r="S6" s="7" t="n"/>
      <c r="T6" s="7" t="n"/>
      <c r="U6" s="7" t="n"/>
      <c r="V6" s="7" t="n"/>
      <c r="W6" s="7" t="n"/>
      <c r="X6" s="7" t="n"/>
      <c r="Y6" s="6" t="inlineStr">
        <is>
          <t>Sum/Max/Av.</t>
        </is>
      </c>
      <c r="Z6" s="7" t="n"/>
      <c r="AA6" s="7" t="n"/>
      <c r="AB6" s="7" t="n"/>
      <c r="AC6" s="7" t="n"/>
      <c r="AD6" s="7" t="n"/>
      <c r="AE6" s="7" t="n"/>
      <c r="AF6" s="7" t="n"/>
      <c r="AG6" s="7" t="n"/>
      <c r="AH6" s="7" t="n"/>
      <c r="AI6" s="7" t="n"/>
      <c r="AJ6" s="7" t="n"/>
      <c r="AK6" s="7" t="n"/>
      <c r="AL6" s="7" t="n"/>
      <c r="AM6" s="7" t="n"/>
      <c r="AN6" s="7" t="n"/>
      <c r="AO6" s="7" t="n"/>
      <c r="AP6" s="7" t="n"/>
      <c r="AQ6" s="7" t="n"/>
      <c r="AR6" s="7" t="n"/>
      <c r="AS6" s="7" t="n"/>
      <c r="AT6" s="7" t="n"/>
      <c r="AU6" s="7" t="n"/>
      <c r="AV6" s="7" t="n"/>
      <c r="AW6" s="7" t="n"/>
      <c r="AX6" s="7" t="n"/>
      <c r="AY6" s="7" t="n"/>
      <c r="AZ6" s="7" t="n"/>
      <c r="BA6" s="7" t="n"/>
      <c r="BB6" s="7" t="n"/>
      <c r="BC6" s="7" t="n"/>
      <c r="BD6" s="7" t="n"/>
      <c r="BE6" s="7" t="n"/>
      <c r="BF6" s="7" t="n"/>
      <c r="BG6" s="7" t="n"/>
      <c r="BH6" s="7" t="n"/>
      <c r="BI6" s="7" t="n"/>
      <c r="BJ6" s="7" t="n"/>
      <c r="BK6" s="7" t="n"/>
      <c r="BL6" s="7" t="n"/>
      <c r="BM6" s="7" t="n"/>
      <c r="BN6" s="7" t="n"/>
      <c r="BO6" s="7" t="n"/>
      <c r="BP6" s="7" t="n"/>
      <c r="BQ6" s="7" t="n"/>
      <c r="BR6" s="7" t="n"/>
      <c r="BS6" s="7" t="n"/>
      <c r="BT6" s="7" t="n"/>
      <c r="BU6" s="7" t="n"/>
      <c r="BV6" s="7" t="n"/>
      <c r="BW6" s="7" t="n"/>
      <c r="BX6" s="7" t="n"/>
      <c r="BY6" s="7" t="n"/>
      <c r="BZ6" s="7" t="n"/>
      <c r="CA6" s="7" t="n"/>
      <c r="CB6" s="7" t="n"/>
      <c r="CC6" s="7" t="n"/>
      <c r="CD6" s="7" t="n"/>
      <c r="CE6" s="7" t="n"/>
      <c r="CF6" s="7" t="n"/>
      <c r="CG6" s="7" t="n"/>
      <c r="CH6" s="7" t="n"/>
      <c r="CI6" s="7" t="n"/>
      <c r="CJ6" s="7" t="n"/>
      <c r="CK6" s="7" t="n"/>
      <c r="CL6" s="7" t="n"/>
      <c r="CM6" s="7" t="n"/>
      <c r="CN6" s="7" t="n"/>
      <c r="CO6" s="7" t="n"/>
      <c r="CP6" s="7" t="n"/>
      <c r="CQ6" s="7" t="n"/>
      <c r="CR6" s="7" t="n"/>
      <c r="CS6" s="7" t="n"/>
      <c r="CT6" s="7" t="n"/>
      <c r="CU6" s="7" t="n"/>
      <c r="CV6" s="7" t="n"/>
      <c r="CW6" s="7" t="n"/>
      <c r="CX6" s="7" t="n"/>
      <c r="CY6" s="7" t="n"/>
      <c r="CZ6" s="7" t="n"/>
      <c r="DA6" s="7" t="n"/>
      <c r="DB6" s="7" t="n"/>
      <c r="DC6" s="7" t="n"/>
    </row>
    <row r="7">
      <c r="J7" s="2" t="n"/>
    </row>
    <row r="8" ht="26.4" customHeight="1" thickBot="1">
      <c r="A8" s="253" t="inlineStr">
        <is>
          <t>WORKING CAPITAL DETAIL (recoverable VAT timing block + trade working-capital reconciliation) (Module)</t>
        </is>
      </c>
      <c r="B8" s="18" t="n"/>
      <c r="C8" s="18" t="n"/>
      <c r="D8" s="18" t="n"/>
      <c r="E8" s="18" t="n"/>
      <c r="F8" s="18" t="n"/>
      <c r="G8" s="18" t="n"/>
      <c r="H8" s="18" t="n"/>
      <c r="I8" s="18" t="n"/>
      <c r="J8" s="18" t="n"/>
      <c r="K8" s="18" t="n"/>
      <c r="L8" s="18" t="n"/>
      <c r="M8" s="18" t="n"/>
      <c r="N8" s="18" t="n"/>
      <c r="O8" s="18" t="n"/>
      <c r="P8" s="18" t="n"/>
      <c r="Q8" s="18" t="n"/>
      <c r="R8" s="18" t="n"/>
      <c r="S8" s="18" t="n"/>
      <c r="T8" s="18" t="n"/>
      <c r="U8" s="18" t="n"/>
      <c r="V8" s="18" t="n"/>
      <c r="W8" s="18" t="n"/>
      <c r="X8" s="18" t="n"/>
      <c r="Y8" s="18" t="n"/>
      <c r="Z8" s="18" t="n"/>
      <c r="AA8" s="18" t="n"/>
      <c r="AB8" s="18" t="n"/>
      <c r="AC8" s="18" t="n"/>
      <c r="AD8" s="18" t="n"/>
      <c r="AE8" s="18" t="n"/>
      <c r="AF8" s="18" t="n"/>
      <c r="AG8" s="18" t="n"/>
      <c r="AH8" s="18" t="n"/>
      <c r="AI8" s="18" t="n"/>
      <c r="AJ8" s="18" t="n"/>
      <c r="AK8" s="18" t="n"/>
      <c r="AL8" s="18" t="n"/>
      <c r="AM8" s="18" t="n"/>
      <c r="AN8" s="18" t="n"/>
      <c r="AO8" s="18" t="n"/>
      <c r="AP8" s="18" t="n"/>
      <c r="AQ8" s="18" t="n"/>
      <c r="AR8" s="18" t="n"/>
      <c r="AS8" s="18" t="n"/>
      <c r="AT8" s="18" t="n"/>
      <c r="AU8" s="18" t="n"/>
      <c r="AV8" s="18" t="n"/>
      <c r="AW8" s="18" t="n"/>
      <c r="AX8" s="18" t="n"/>
      <c r="AY8" s="18" t="n"/>
      <c r="AZ8" s="18" t="n"/>
      <c r="BA8" s="18" t="n"/>
      <c r="BB8" s="18" t="n"/>
      <c r="BC8" s="18" t="n"/>
      <c r="BD8" s="18" t="n"/>
      <c r="BE8" s="18" t="n"/>
      <c r="BF8" s="18" t="n"/>
      <c r="BG8" s="18" t="n"/>
      <c r="BH8" s="18" t="n"/>
      <c r="BI8" s="18" t="n"/>
      <c r="BJ8" s="18" t="n"/>
      <c r="BK8" s="18" t="n"/>
      <c r="BL8" s="18" t="n"/>
      <c r="BM8" s="18" t="n"/>
      <c r="BN8" s="18" t="n"/>
      <c r="BO8" s="18" t="n"/>
      <c r="BP8" s="18" t="n"/>
      <c r="BQ8" s="18" t="n"/>
      <c r="BR8" s="18" t="n"/>
      <c r="BS8" s="18" t="n"/>
      <c r="BT8" s="18" t="n"/>
      <c r="BU8" s="18" t="n"/>
      <c r="BV8" s="18" t="n"/>
      <c r="BW8" s="18" t="n"/>
      <c r="BX8" s="18" t="n"/>
      <c r="BY8" s="18" t="n"/>
      <c r="BZ8" s="18" t="n"/>
      <c r="CA8" s="18" t="n"/>
      <c r="CB8" s="18" t="n"/>
      <c r="CC8" s="18" t="n"/>
      <c r="CD8" s="18" t="n"/>
      <c r="CE8" s="18" t="n"/>
      <c r="CF8" s="18" t="n"/>
      <c r="CG8" s="18" t="n"/>
      <c r="CH8" s="18" t="n"/>
      <c r="CI8" s="18" t="n"/>
      <c r="CJ8" s="18" t="n"/>
      <c r="CK8" s="18" t="n"/>
      <c r="CL8" s="18" t="n"/>
      <c r="CM8" s="18" t="n"/>
      <c r="CN8" s="18" t="n"/>
      <c r="CO8" s="18" t="n"/>
      <c r="CP8" s="18" t="n"/>
      <c r="CQ8" s="18" t="n"/>
      <c r="CR8" s="18" t="n"/>
      <c r="CS8" s="18" t="n"/>
      <c r="CT8" s="18" t="n"/>
      <c r="CU8" s="18" t="n"/>
      <c r="CV8" s="18" t="n"/>
      <c r="CW8" s="18" t="n"/>
      <c r="CX8" s="18" t="n"/>
      <c r="CY8" s="18" t="n"/>
      <c r="CZ8" s="18" t="n"/>
      <c r="DA8" s="18" t="n"/>
      <c r="DB8" s="18" t="n"/>
      <c r="DC8" s="18" t="n"/>
    </row>
    <row r="9" outlineLevel="1" ht="21" customHeight="1" thickBot="1" thickTop="1">
      <c r="A9" s="254" t="inlineStr">
        <is>
          <t>WORKING CAPITAL DETAIL (recoverable VAT timing block + trade working-capital reconciliation) (Module)</t>
        </is>
      </c>
      <c r="B9" s="18" t="n"/>
      <c r="C9" s="18" t="n"/>
      <c r="D9" s="18" t="n"/>
      <c r="E9" s="18" t="n"/>
      <c r="F9" s="18" t="n"/>
      <c r="G9" s="18" t="n"/>
      <c r="H9" s="18" t="n"/>
      <c r="I9" s="18" t="n"/>
      <c r="J9" s="18" t="n"/>
      <c r="K9" s="18" t="n"/>
      <c r="L9" s="18" t="n"/>
      <c r="M9" s="18" t="n"/>
      <c r="N9" s="18" t="n"/>
      <c r="O9" s="18" t="n"/>
      <c r="P9" s="18" t="n"/>
      <c r="Q9" s="18" t="n"/>
      <c r="R9" s="18" t="n"/>
      <c r="S9" s="18" t="n"/>
      <c r="T9" s="18" t="n"/>
      <c r="U9" s="18" t="n"/>
      <c r="V9" s="18" t="n"/>
      <c r="W9" s="18" t="n"/>
      <c r="X9" s="18" t="n"/>
      <c r="Y9" s="18" t="n"/>
      <c r="Z9" s="18" t="n"/>
      <c r="AA9" s="18" t="n"/>
      <c r="AB9" s="18" t="n"/>
      <c r="AC9" s="18" t="n"/>
      <c r="AD9" s="18" t="n"/>
      <c r="AE9" s="18" t="n"/>
      <c r="AF9" s="18" t="n"/>
      <c r="AG9" s="18" t="n"/>
      <c r="AH9" s="18" t="n"/>
      <c r="AI9" s="18" t="n"/>
      <c r="AJ9" s="18" t="n"/>
      <c r="AK9" s="18" t="n"/>
      <c r="AL9" s="18" t="n"/>
      <c r="AM9" s="18" t="n"/>
      <c r="AN9" s="18" t="n"/>
      <c r="AO9" s="18" t="n"/>
      <c r="AP9" s="18" t="n"/>
      <c r="AQ9" s="18" t="n"/>
      <c r="AR9" s="18" t="n"/>
      <c r="AS9" s="18" t="n"/>
      <c r="AT9" s="18" t="n"/>
      <c r="AU9" s="18" t="n"/>
      <c r="AV9" s="18" t="n"/>
      <c r="AW9" s="18" t="n"/>
      <c r="AX9" s="18" t="n"/>
      <c r="AY9" s="18" t="n"/>
      <c r="AZ9" s="18" t="n"/>
      <c r="BA9" s="18" t="n"/>
      <c r="BB9" s="18" t="n"/>
      <c r="BC9" s="18" t="n"/>
      <c r="BD9" s="18" t="n"/>
      <c r="BE9" s="18" t="n"/>
      <c r="BF9" s="18" t="n"/>
      <c r="BG9" s="18" t="n"/>
      <c r="BH9" s="18" t="n"/>
      <c r="BI9" s="18" t="n"/>
      <c r="BJ9" s="18" t="n"/>
      <c r="BK9" s="18" t="n"/>
      <c r="BL9" s="18" t="n"/>
      <c r="BM9" s="18" t="n"/>
      <c r="BN9" s="18" t="n"/>
      <c r="BO9" s="18" t="n"/>
      <c r="BP9" s="18" t="n"/>
      <c r="BQ9" s="18" t="n"/>
      <c r="BR9" s="18" t="n"/>
      <c r="BS9" s="18" t="n"/>
      <c r="BT9" s="18" t="n"/>
      <c r="BU9" s="18" t="n"/>
      <c r="BV9" s="18" t="n"/>
      <c r="BW9" s="18" t="n"/>
      <c r="BX9" s="18" t="n"/>
      <c r="BY9" s="18" t="n"/>
      <c r="BZ9" s="18" t="n"/>
      <c r="CA9" s="18" t="n"/>
      <c r="CB9" s="18" t="n"/>
      <c r="CC9" s="18" t="n"/>
      <c r="CD9" s="18" t="n"/>
      <c r="CE9" s="18" t="n"/>
      <c r="CF9" s="18" t="n"/>
      <c r="CG9" s="18" t="n"/>
      <c r="CH9" s="18" t="n"/>
      <c r="CI9" s="18" t="n"/>
      <c r="CJ9" s="18" t="n"/>
      <c r="CK9" s="18" t="n"/>
      <c r="CL9" s="18" t="n"/>
      <c r="CM9" s="18" t="n"/>
      <c r="CN9" s="18" t="n"/>
      <c r="CO9" s="18" t="n"/>
      <c r="CP9" s="18" t="n"/>
      <c r="CQ9" s="18" t="n"/>
      <c r="CR9" s="18" t="n"/>
      <c r="CS9" s="18" t="n"/>
      <c r="CT9" s="18" t="n"/>
      <c r="CU9" s="18" t="n"/>
      <c r="CV9" s="18" t="n"/>
      <c r="CW9" s="18" t="n"/>
      <c r="CX9" s="18" t="n"/>
      <c r="CY9" s="18" t="n"/>
      <c r="CZ9" s="18" t="n"/>
      <c r="DA9" s="18" t="n"/>
      <c r="DB9" s="18" t="n"/>
      <c r="DC9" s="18" t="n"/>
    </row>
    <row r="10" outlineLevel="2" ht="15" customHeight="1" thickTop="1"/>
    <row r="11" outlineLevel="2" ht="18" customHeight="1" thickBot="1">
      <c r="B11" s="254" t="inlineStr">
        <is>
          <t>WORKING CAPITAL DETAIL (recoverable VAT timing block + trade working-capital reconciliation) (Module)</t>
        </is>
      </c>
      <c r="C11" s="19" t="n"/>
      <c r="D11" s="19" t="n"/>
      <c r="E11" s="19" t="n"/>
      <c r="F11" s="19" t="n"/>
      <c r="G11" s="19" t="n"/>
      <c r="H11" s="19" t="n"/>
      <c r="I11" s="19" t="n"/>
      <c r="J11" s="19" t="n"/>
      <c r="K11" s="19" t="n"/>
      <c r="L11" s="19" t="n"/>
      <c r="M11" s="19" t="n"/>
      <c r="N11" s="19" t="n"/>
      <c r="O11" s="19" t="n"/>
      <c r="P11" s="19" t="n"/>
      <c r="Q11" s="19" t="n"/>
      <c r="R11" s="19" t="n"/>
      <c r="S11" s="19" t="n"/>
      <c r="T11" s="19" t="n"/>
      <c r="U11" s="19" t="n"/>
      <c r="V11" s="19" t="n"/>
      <c r="W11" s="19" t="n"/>
      <c r="X11" s="19" t="n"/>
      <c r="Y11" s="19" t="n"/>
      <c r="Z11" s="19" t="n"/>
      <c r="AA11" s="19" t="n"/>
      <c r="AB11" s="19" t="n"/>
      <c r="AC11" s="19" t="n"/>
      <c r="AD11" s="19" t="n"/>
      <c r="AE11" s="19" t="n"/>
      <c r="AF11" s="19" t="n"/>
      <c r="AG11" s="19" t="n"/>
      <c r="AH11" s="19" t="n"/>
      <c r="AI11" s="19" t="n"/>
      <c r="AJ11" s="19" t="n"/>
      <c r="AK11" s="19" t="n"/>
      <c r="AL11" s="19" t="n"/>
      <c r="AM11" s="19" t="n"/>
      <c r="AN11" s="19" t="n"/>
      <c r="AO11" s="19" t="n"/>
      <c r="AP11" s="19" t="n"/>
      <c r="AQ11" s="19" t="n"/>
      <c r="AR11" s="19" t="n"/>
      <c r="AS11" s="19" t="n"/>
      <c r="AT11" s="19" t="n"/>
      <c r="AU11" s="19" t="n"/>
      <c r="AV11" s="19" t="n"/>
      <c r="AW11" s="19" t="n"/>
      <c r="AX11" s="19" t="n"/>
      <c r="AY11" s="19" t="n"/>
      <c r="AZ11" s="19" t="n"/>
      <c r="BA11" s="19" t="n"/>
      <c r="BB11" s="19" t="n"/>
      <c r="BC11" s="19" t="n"/>
      <c r="BD11" s="19" t="n"/>
      <c r="BE11" s="19" t="n"/>
      <c r="BF11" s="19" t="n"/>
      <c r="BG11" s="19" t="n"/>
      <c r="BH11" s="19" t="n"/>
      <c r="BI11" s="19" t="n"/>
      <c r="BJ11" s="19" t="n"/>
      <c r="BK11" s="19" t="n"/>
      <c r="BL11" s="19" t="n"/>
      <c r="BM11" s="19" t="n"/>
      <c r="BN11" s="19" t="n"/>
      <c r="BO11" s="19" t="n"/>
      <c r="BP11" s="19" t="n"/>
      <c r="BQ11" s="19" t="n"/>
      <c r="BR11" s="19" t="n"/>
      <c r="BS11" s="19" t="n"/>
      <c r="BT11" s="19" t="n"/>
      <c r="BU11" s="19" t="n"/>
      <c r="BV11" s="19" t="n"/>
      <c r="BW11" s="19" t="n"/>
      <c r="BX11" s="19" t="n"/>
      <c r="BY11" s="19" t="n"/>
      <c r="BZ11" s="19" t="n"/>
      <c r="CA11" s="19" t="n"/>
      <c r="CB11" s="19" t="n"/>
      <c r="CC11" s="19" t="n"/>
      <c r="CD11" s="19" t="n"/>
      <c r="CE11" s="19" t="n"/>
      <c r="CF11" s="19" t="n"/>
      <c r="CG11" s="19" t="n"/>
      <c r="CH11" s="19" t="n"/>
      <c r="CI11" s="19" t="n"/>
      <c r="CJ11" s="19" t="n"/>
      <c r="CK11" s="19" t="n"/>
      <c r="CL11" s="19" t="n"/>
      <c r="CM11" s="19" t="n"/>
      <c r="CN11" s="19" t="n"/>
      <c r="CO11" s="19" t="n"/>
      <c r="CP11" s="19" t="n"/>
      <c r="CQ11" s="19" t="n"/>
      <c r="CR11" s="19" t="n"/>
      <c r="CS11" s="19" t="n"/>
      <c r="CT11" s="19" t="n"/>
      <c r="CU11" s="19" t="n"/>
      <c r="CV11" s="19" t="n"/>
      <c r="CW11" s="19" t="n"/>
      <c r="CX11" s="19" t="n"/>
      <c r="CY11" s="19" t="n"/>
      <c r="CZ11" s="19" t="n"/>
      <c r="DA11" s="19" t="n"/>
      <c r="DB11" s="19" t="n"/>
      <c r="DC11" s="19" t="n"/>
    </row>
    <row r="12" outlineLevel="3" ht="15" customHeight="1" thickTop="1"/>
    <row r="13">
      <c r="E13" s="213" t="inlineStr">
        <is>
          <t>Recoverable-VAT timing block (Module On / Module Off)</t>
        </is>
      </c>
      <c r="F13" s="95" t="inlineStr">
        <is>
          <t>Module On</t>
        </is>
      </c>
      <c r="H13" s="231" t="inlineStr">
        <is>
          <t>Module On adds the recoverable value-added-tax timing change (row 23) to the net working-capital line (Cash Flow &amp; Valuation row 264); Module Off leaves only the trade receivable / inventory / payable days engine. The trade-WC days engine is always live (Section 22.4.1, p.456).</t>
        </is>
      </c>
    </row>
    <row r="15">
      <c r="E15" s="213" t="inlineStr">
        <is>
          <t>Value-added tax rate (recoverable on inputs)</t>
        </is>
      </c>
      <c r="F15" s="261" t="n">
        <v>0.16</v>
      </c>
      <c r="G15" s="96" t="inlineStr">
        <is>
          <t>%</t>
        </is>
      </c>
      <c r="H15" s="231" t="inlineStr">
        <is>
          <t>Mexican value-added tax (IVA) standard rate 16% (Ley del Impuesto al Valor Agregado, Article 1). Creditable on capital and domestic operating inputs; mineral exports are zero-rated, so export revenue carries no output VAT and is excluded from the base (Section 22.4.1, p.456). Independent assumption.</t>
        </is>
      </c>
    </row>
    <row r="16">
      <c r="E16" s="213" t="inlineStr">
        <is>
          <t>Value-added tax recovery lag</t>
        </is>
      </c>
      <c r="F16" s="219" t="n">
        <v>1</v>
      </c>
      <c r="G16" s="96" t="inlineStr">
        <is>
          <t>yr</t>
        </is>
      </c>
      <c r="H16" s="231" t="inlineStr">
        <is>
          <t>Recoverable input value-added tax is collected the following year (the 2025 construction-period balance recovered in 2026; Section 22.4.1, p.456). Independent assumption; a one-year lag.</t>
        </is>
      </c>
    </row>
    <row r="18">
      <c r="E18" s="255" t="inlineStr">
        <is>
          <t>VAT-bearing spend (capital plus domestic operating cost; export revenue zero-rated)</t>
        </is>
      </c>
      <c r="F18" s="257">
        <f>SUM(AA18:DB18)</f>
        <v/>
      </c>
      <c r="H18" s="231" t="inlineStr">
        <is>
          <t>VAT-bearing base = initial capital (Assumptions row 54) + expansion capital (row 56) + sustaining capital (row 75) + domestic operating cost (mining + processing + general &amp; administration, Cash Flow &amp; Valuation rows 145, 158, 193). Mineral exports are zero-rated, so revenue is excluded. Calculated from the live capital and operating-cost drivers, so the block flexes (Section 22.4.1, p.456).</t>
        </is>
      </c>
      <c r="AA18" s="258">
        <f>Assumptions!AA54+Assumptions!AA56+Assumptions!AA75+'Cash Flow &amp; Valuation'!AA145+'Cash Flow &amp; Valuation'!AA158+'Cash Flow &amp; Valuation'!AA193</f>
        <v/>
      </c>
      <c r="AB18" s="258">
        <f>Assumptions!AB54+Assumptions!AB56+Assumptions!AB75+'Cash Flow &amp; Valuation'!AB145+'Cash Flow &amp; Valuation'!AB158+'Cash Flow &amp; Valuation'!AB193</f>
        <v/>
      </c>
      <c r="AC18" s="258">
        <f>Assumptions!AC54+Assumptions!AC56+Assumptions!AC75+'Cash Flow &amp; Valuation'!AC145+'Cash Flow &amp; Valuation'!AC158+'Cash Flow &amp; Valuation'!AC193</f>
        <v/>
      </c>
      <c r="AD18" s="258">
        <f>Assumptions!AD54+Assumptions!AD56+Assumptions!AD75+'Cash Flow &amp; Valuation'!AD145+'Cash Flow &amp; Valuation'!AD158+'Cash Flow &amp; Valuation'!AD193</f>
        <v/>
      </c>
      <c r="AE18" s="258">
        <f>Assumptions!AE54+Assumptions!AE56+Assumptions!AE75+'Cash Flow &amp; Valuation'!AE145+'Cash Flow &amp; Valuation'!AE158+'Cash Flow &amp; Valuation'!AE193</f>
        <v/>
      </c>
      <c r="AF18" s="258">
        <f>Assumptions!AF54+Assumptions!AF56+Assumptions!AF75+'Cash Flow &amp; Valuation'!AF145+'Cash Flow &amp; Valuation'!AF158+'Cash Flow &amp; Valuation'!AF193</f>
        <v/>
      </c>
      <c r="AG18" s="258">
        <f>Assumptions!AG54+Assumptions!AG56+Assumptions!AG75+'Cash Flow &amp; Valuation'!AG145+'Cash Flow &amp; Valuation'!AG158+'Cash Flow &amp; Valuation'!AG193</f>
        <v/>
      </c>
      <c r="AH18" s="258">
        <f>Assumptions!AH54+Assumptions!AH56+Assumptions!AH75+'Cash Flow &amp; Valuation'!AH145+'Cash Flow &amp; Valuation'!AH158+'Cash Flow &amp; Valuation'!AH193</f>
        <v/>
      </c>
      <c r="AI18" s="258">
        <f>Assumptions!AI54+Assumptions!AI56+Assumptions!AI75+'Cash Flow &amp; Valuation'!AI145+'Cash Flow &amp; Valuation'!AI158+'Cash Flow &amp; Valuation'!AI193</f>
        <v/>
      </c>
      <c r="AJ18" s="258">
        <f>Assumptions!AJ54+Assumptions!AJ56+Assumptions!AJ75+'Cash Flow &amp; Valuation'!AJ145+'Cash Flow &amp; Valuation'!AJ158+'Cash Flow &amp; Valuation'!AJ193</f>
        <v/>
      </c>
      <c r="AK18" s="258">
        <f>Assumptions!AK54+Assumptions!AK56+Assumptions!AK75+'Cash Flow &amp; Valuation'!AK145+'Cash Flow &amp; Valuation'!AK158+'Cash Flow &amp; Valuation'!AK193</f>
        <v/>
      </c>
      <c r="AL18" s="258">
        <f>Assumptions!AL54+Assumptions!AL56+Assumptions!AL75+'Cash Flow &amp; Valuation'!AL145+'Cash Flow &amp; Valuation'!AL158+'Cash Flow &amp; Valuation'!AL193</f>
        <v/>
      </c>
      <c r="AM18" s="258">
        <f>Assumptions!AM54+Assumptions!AM56+Assumptions!AM75+'Cash Flow &amp; Valuation'!AM145+'Cash Flow &amp; Valuation'!AM158+'Cash Flow &amp; Valuation'!AM193</f>
        <v/>
      </c>
      <c r="AN18" s="258">
        <f>Assumptions!AN54+Assumptions!AN56+Assumptions!AN75+'Cash Flow &amp; Valuation'!AN145+'Cash Flow &amp; Valuation'!AN158+'Cash Flow &amp; Valuation'!AN193</f>
        <v/>
      </c>
      <c r="AO18" s="258">
        <f>Assumptions!AO54+Assumptions!AO56+Assumptions!AO75+'Cash Flow &amp; Valuation'!AO145+'Cash Flow &amp; Valuation'!AO158+'Cash Flow &amp; Valuation'!AO193</f>
        <v/>
      </c>
      <c r="AP18" s="258">
        <f>Assumptions!AP54+Assumptions!AP56+Assumptions!AP75+'Cash Flow &amp; Valuation'!AP145+'Cash Flow &amp; Valuation'!AP158+'Cash Flow &amp; Valuation'!AP193</f>
        <v/>
      </c>
      <c r="AQ18" s="258">
        <f>Assumptions!AQ54+Assumptions!AQ56+Assumptions!AQ75+'Cash Flow &amp; Valuation'!AQ145+'Cash Flow &amp; Valuation'!AQ158+'Cash Flow &amp; Valuation'!AQ193</f>
        <v/>
      </c>
      <c r="AR18" s="258">
        <f>Assumptions!AR54+Assumptions!AR56+Assumptions!AR75+'Cash Flow &amp; Valuation'!AR145+'Cash Flow &amp; Valuation'!AR158+'Cash Flow &amp; Valuation'!AR193</f>
        <v/>
      </c>
      <c r="AS18" s="258">
        <f>Assumptions!AS54+Assumptions!AS56+Assumptions!AS75+'Cash Flow &amp; Valuation'!AS145+'Cash Flow &amp; Valuation'!AS158+'Cash Flow &amp; Valuation'!AS193</f>
        <v/>
      </c>
      <c r="AT18" s="258">
        <f>Assumptions!AT54+Assumptions!AT56+Assumptions!AT75+'Cash Flow &amp; Valuation'!AT145+'Cash Flow &amp; Valuation'!AT158+'Cash Flow &amp; Valuation'!AT193</f>
        <v/>
      </c>
      <c r="AU18" s="258">
        <f>Assumptions!AU54+Assumptions!AU56+Assumptions!AU75+'Cash Flow &amp; Valuation'!AU145+'Cash Flow &amp; Valuation'!AU158+'Cash Flow &amp; Valuation'!AU193</f>
        <v/>
      </c>
      <c r="AV18" s="258">
        <f>Assumptions!AV54+Assumptions!AV56+Assumptions!AV75+'Cash Flow &amp; Valuation'!AV145+'Cash Flow &amp; Valuation'!AV158+'Cash Flow &amp; Valuation'!AV193</f>
        <v/>
      </c>
      <c r="AW18" s="258">
        <f>Assumptions!AW54+Assumptions!AW56+Assumptions!AW75+'Cash Flow &amp; Valuation'!AW145+'Cash Flow &amp; Valuation'!AW158+'Cash Flow &amp; Valuation'!AW193</f>
        <v/>
      </c>
      <c r="AX18" s="258">
        <f>Assumptions!AX54+Assumptions!AX56+Assumptions!AX75+'Cash Flow &amp; Valuation'!AX145+'Cash Flow &amp; Valuation'!AX158+'Cash Flow &amp; Valuation'!AX193</f>
        <v/>
      </c>
      <c r="AY18" s="258">
        <f>Assumptions!AY54+Assumptions!AY56+Assumptions!AY75+'Cash Flow &amp; Valuation'!AY145+'Cash Flow &amp; Valuation'!AY158+'Cash Flow &amp; Valuation'!AY193</f>
        <v/>
      </c>
      <c r="AZ18" s="258">
        <f>Assumptions!AZ54+Assumptions!AZ56+Assumptions!AZ75+'Cash Flow &amp; Valuation'!AZ145+'Cash Flow &amp; Valuation'!AZ158+'Cash Flow &amp; Valuation'!AZ193</f>
        <v/>
      </c>
      <c r="BA18" s="258">
        <f>Assumptions!BA54+Assumptions!BA56+Assumptions!BA75+'Cash Flow &amp; Valuation'!BA145+'Cash Flow &amp; Valuation'!BA158+'Cash Flow &amp; Valuation'!BA193</f>
        <v/>
      </c>
      <c r="BB18" s="258">
        <f>Assumptions!BB54+Assumptions!BB56+Assumptions!BB75+'Cash Flow &amp; Valuation'!BB145+'Cash Flow &amp; Valuation'!BB158+'Cash Flow &amp; Valuation'!BB193</f>
        <v/>
      </c>
      <c r="BC18" s="258">
        <f>Assumptions!BC54+Assumptions!BC56+Assumptions!BC75+'Cash Flow &amp; Valuation'!BC145+'Cash Flow &amp; Valuation'!BC158+'Cash Flow &amp; Valuation'!BC193</f>
        <v/>
      </c>
      <c r="BD18" s="258">
        <f>Assumptions!BD54+Assumptions!BD56+Assumptions!BD75+'Cash Flow &amp; Valuation'!BD145+'Cash Flow &amp; Valuation'!BD158+'Cash Flow &amp; Valuation'!BD193</f>
        <v/>
      </c>
      <c r="BE18" s="258">
        <f>Assumptions!BE54+Assumptions!BE56+Assumptions!BE75+'Cash Flow &amp; Valuation'!BE145+'Cash Flow &amp; Valuation'!BE158+'Cash Flow &amp; Valuation'!BE193</f>
        <v/>
      </c>
      <c r="BF18" s="258">
        <f>Assumptions!BF54+Assumptions!BF56+Assumptions!BF75+'Cash Flow &amp; Valuation'!BF145+'Cash Flow &amp; Valuation'!BF158+'Cash Flow &amp; Valuation'!BF193</f>
        <v/>
      </c>
      <c r="BG18" s="258">
        <f>Assumptions!BG54+Assumptions!BG56+Assumptions!BG75+'Cash Flow &amp; Valuation'!BG145+'Cash Flow &amp; Valuation'!BG158+'Cash Flow &amp; Valuation'!BG193</f>
        <v/>
      </c>
      <c r="BH18" s="258">
        <f>Assumptions!BH54+Assumptions!BH56+Assumptions!BH75+'Cash Flow &amp; Valuation'!BH145+'Cash Flow &amp; Valuation'!BH158+'Cash Flow &amp; Valuation'!BH193</f>
        <v/>
      </c>
      <c r="BI18" s="258">
        <f>Assumptions!BI54+Assumptions!BI56+Assumptions!BI75+'Cash Flow &amp; Valuation'!BI145+'Cash Flow &amp; Valuation'!BI158+'Cash Flow &amp; Valuation'!BI193</f>
        <v/>
      </c>
      <c r="BJ18" s="258">
        <f>Assumptions!BJ54+Assumptions!BJ56+Assumptions!BJ75+'Cash Flow &amp; Valuation'!BJ145+'Cash Flow &amp; Valuation'!BJ158+'Cash Flow &amp; Valuation'!BJ193</f>
        <v/>
      </c>
      <c r="BK18" s="258">
        <f>Assumptions!BK54+Assumptions!BK56+Assumptions!BK75+'Cash Flow &amp; Valuation'!BK145+'Cash Flow &amp; Valuation'!BK158+'Cash Flow &amp; Valuation'!BK193</f>
        <v/>
      </c>
      <c r="BL18" s="258">
        <f>Assumptions!BL54+Assumptions!BL56+Assumptions!BL75+'Cash Flow &amp; Valuation'!BL145+'Cash Flow &amp; Valuation'!BL158+'Cash Flow &amp; Valuation'!BL193</f>
        <v/>
      </c>
      <c r="BM18" s="258">
        <f>Assumptions!BM54+Assumptions!BM56+Assumptions!BM75+'Cash Flow &amp; Valuation'!BM145+'Cash Flow &amp; Valuation'!BM158+'Cash Flow &amp; Valuation'!BM193</f>
        <v/>
      </c>
      <c r="BN18" s="258">
        <f>Assumptions!BN54+Assumptions!BN56+Assumptions!BN75+'Cash Flow &amp; Valuation'!BN145+'Cash Flow &amp; Valuation'!BN158+'Cash Flow &amp; Valuation'!BN193</f>
        <v/>
      </c>
      <c r="BO18" s="258">
        <f>Assumptions!BO54+Assumptions!BO56+Assumptions!BO75+'Cash Flow &amp; Valuation'!BO145+'Cash Flow &amp; Valuation'!BO158+'Cash Flow &amp; Valuation'!BO193</f>
        <v/>
      </c>
      <c r="BP18" s="258">
        <f>Assumptions!BP54+Assumptions!BP56+Assumptions!BP75+'Cash Flow &amp; Valuation'!BP145+'Cash Flow &amp; Valuation'!BP158+'Cash Flow &amp; Valuation'!BP193</f>
        <v/>
      </c>
      <c r="BQ18" s="258">
        <f>Assumptions!BQ54+Assumptions!BQ56+Assumptions!BQ75+'Cash Flow &amp; Valuation'!BQ145+'Cash Flow &amp; Valuation'!BQ158+'Cash Flow &amp; Valuation'!BQ193</f>
        <v/>
      </c>
      <c r="BR18" s="258">
        <f>Assumptions!BR54+Assumptions!BR56+Assumptions!BR75+'Cash Flow &amp; Valuation'!BR145+'Cash Flow &amp; Valuation'!BR158+'Cash Flow &amp; Valuation'!BR193</f>
        <v/>
      </c>
      <c r="BS18" s="258">
        <f>Assumptions!BS54+Assumptions!BS56+Assumptions!BS75+'Cash Flow &amp; Valuation'!BS145+'Cash Flow &amp; Valuation'!BS158+'Cash Flow &amp; Valuation'!BS193</f>
        <v/>
      </c>
      <c r="BT18" s="258">
        <f>Assumptions!BT54+Assumptions!BT56+Assumptions!BT75+'Cash Flow &amp; Valuation'!BT145+'Cash Flow &amp; Valuation'!BT158+'Cash Flow &amp; Valuation'!BT193</f>
        <v/>
      </c>
      <c r="BU18" s="258">
        <f>Assumptions!BU54+Assumptions!BU56+Assumptions!BU75+'Cash Flow &amp; Valuation'!BU145+'Cash Flow &amp; Valuation'!BU158+'Cash Flow &amp; Valuation'!BU193</f>
        <v/>
      </c>
      <c r="BV18" s="258">
        <f>Assumptions!BV54+Assumptions!BV56+Assumptions!BV75+'Cash Flow &amp; Valuation'!BV145+'Cash Flow &amp; Valuation'!BV158+'Cash Flow &amp; Valuation'!BV193</f>
        <v/>
      </c>
      <c r="BW18" s="258">
        <f>Assumptions!BW54+Assumptions!BW56+Assumptions!BW75+'Cash Flow &amp; Valuation'!BW145+'Cash Flow &amp; Valuation'!BW158+'Cash Flow &amp; Valuation'!BW193</f>
        <v/>
      </c>
      <c r="BX18" s="258">
        <f>Assumptions!BX54+Assumptions!BX56+Assumptions!BX75+'Cash Flow &amp; Valuation'!BX145+'Cash Flow &amp; Valuation'!BX158+'Cash Flow &amp; Valuation'!BX193</f>
        <v/>
      </c>
      <c r="BY18" s="258">
        <f>Assumptions!BY54+Assumptions!BY56+Assumptions!BY75+'Cash Flow &amp; Valuation'!BY145+'Cash Flow &amp; Valuation'!BY158+'Cash Flow &amp; Valuation'!BY193</f>
        <v/>
      </c>
      <c r="BZ18" s="258">
        <f>Assumptions!BZ54+Assumptions!BZ56+Assumptions!BZ75+'Cash Flow &amp; Valuation'!BZ145+'Cash Flow &amp; Valuation'!BZ158+'Cash Flow &amp; Valuation'!BZ193</f>
        <v/>
      </c>
      <c r="CA18" s="258">
        <f>Assumptions!CA54+Assumptions!CA56+Assumptions!CA75+'Cash Flow &amp; Valuation'!CA145+'Cash Flow &amp; Valuation'!CA158+'Cash Flow &amp; Valuation'!CA193</f>
        <v/>
      </c>
      <c r="CB18" s="258">
        <f>Assumptions!CB54+Assumptions!CB56+Assumptions!CB75+'Cash Flow &amp; Valuation'!CB145+'Cash Flow &amp; Valuation'!CB158+'Cash Flow &amp; Valuation'!CB193</f>
        <v/>
      </c>
      <c r="CC18" s="258">
        <f>Assumptions!CC54+Assumptions!CC56+Assumptions!CC75+'Cash Flow &amp; Valuation'!CC145+'Cash Flow &amp; Valuation'!CC158+'Cash Flow &amp; Valuation'!CC193</f>
        <v/>
      </c>
      <c r="CD18" s="258">
        <f>Assumptions!CD54+Assumptions!CD56+Assumptions!CD75+'Cash Flow &amp; Valuation'!CD145+'Cash Flow &amp; Valuation'!CD158+'Cash Flow &amp; Valuation'!CD193</f>
        <v/>
      </c>
      <c r="CE18" s="258">
        <f>Assumptions!CE54+Assumptions!CE56+Assumptions!CE75+'Cash Flow &amp; Valuation'!CE145+'Cash Flow &amp; Valuation'!CE158+'Cash Flow &amp; Valuation'!CE193</f>
        <v/>
      </c>
      <c r="CF18" s="258">
        <f>Assumptions!CF54+Assumptions!CF56+Assumptions!CF75+'Cash Flow &amp; Valuation'!CF145+'Cash Flow &amp; Valuation'!CF158+'Cash Flow &amp; Valuation'!CF193</f>
        <v/>
      </c>
      <c r="CG18" s="258">
        <f>Assumptions!CG54+Assumptions!CG56+Assumptions!CG75+'Cash Flow &amp; Valuation'!CG145+'Cash Flow &amp; Valuation'!CG158+'Cash Flow &amp; Valuation'!CG193</f>
        <v/>
      </c>
      <c r="CH18" s="258">
        <f>Assumptions!CH54+Assumptions!CH56+Assumptions!CH75+'Cash Flow &amp; Valuation'!CH145+'Cash Flow &amp; Valuation'!CH158+'Cash Flow &amp; Valuation'!CH193</f>
        <v/>
      </c>
      <c r="CI18" s="258">
        <f>Assumptions!CI54+Assumptions!CI56+Assumptions!CI75+'Cash Flow &amp; Valuation'!CI145+'Cash Flow &amp; Valuation'!CI158+'Cash Flow &amp; Valuation'!CI193</f>
        <v/>
      </c>
      <c r="CJ18" s="258">
        <f>Assumptions!CJ54+Assumptions!CJ56+Assumptions!CJ75+'Cash Flow &amp; Valuation'!CJ145+'Cash Flow &amp; Valuation'!CJ158+'Cash Flow &amp; Valuation'!CJ193</f>
        <v/>
      </c>
      <c r="CK18" s="258">
        <f>Assumptions!CK54+Assumptions!CK56+Assumptions!CK75+'Cash Flow &amp; Valuation'!CK145+'Cash Flow &amp; Valuation'!CK158+'Cash Flow &amp; Valuation'!CK193</f>
        <v/>
      </c>
      <c r="CL18" s="258">
        <f>Assumptions!CL54+Assumptions!CL56+Assumptions!CL75+'Cash Flow &amp; Valuation'!CL145+'Cash Flow &amp; Valuation'!CL158+'Cash Flow &amp; Valuation'!CL193</f>
        <v/>
      </c>
      <c r="CM18" s="258">
        <f>Assumptions!CM54+Assumptions!CM56+Assumptions!CM75+'Cash Flow &amp; Valuation'!CM145+'Cash Flow &amp; Valuation'!CM158+'Cash Flow &amp; Valuation'!CM193</f>
        <v/>
      </c>
      <c r="CN18" s="258">
        <f>Assumptions!CN54+Assumptions!CN56+Assumptions!CN75+'Cash Flow &amp; Valuation'!CN145+'Cash Flow &amp; Valuation'!CN158+'Cash Flow &amp; Valuation'!CN193</f>
        <v/>
      </c>
      <c r="CO18" s="258">
        <f>Assumptions!CO54+Assumptions!CO56+Assumptions!CO75+'Cash Flow &amp; Valuation'!CO145+'Cash Flow &amp; Valuation'!CO158+'Cash Flow &amp; Valuation'!CO193</f>
        <v/>
      </c>
      <c r="CP18" s="258">
        <f>Assumptions!CP54+Assumptions!CP56+Assumptions!CP75+'Cash Flow &amp; Valuation'!CP145+'Cash Flow &amp; Valuation'!CP158+'Cash Flow &amp; Valuation'!CP193</f>
        <v/>
      </c>
      <c r="CQ18" s="258">
        <f>Assumptions!CQ54+Assumptions!CQ56+Assumptions!CQ75+'Cash Flow &amp; Valuation'!CQ145+'Cash Flow &amp; Valuation'!CQ158+'Cash Flow &amp; Valuation'!CQ193</f>
        <v/>
      </c>
      <c r="CR18" s="258">
        <f>Assumptions!CR54+Assumptions!CR56+Assumptions!CR75+'Cash Flow &amp; Valuation'!CR145+'Cash Flow &amp; Valuation'!CR158+'Cash Flow &amp; Valuation'!CR193</f>
        <v/>
      </c>
      <c r="CS18" s="258">
        <f>Assumptions!CS54+Assumptions!CS56+Assumptions!CS75+'Cash Flow &amp; Valuation'!CS145+'Cash Flow &amp; Valuation'!CS158+'Cash Flow &amp; Valuation'!CS193</f>
        <v/>
      </c>
      <c r="CT18" s="258">
        <f>Assumptions!CT54+Assumptions!CT56+Assumptions!CT75+'Cash Flow &amp; Valuation'!CT145+'Cash Flow &amp; Valuation'!CT158+'Cash Flow &amp; Valuation'!CT193</f>
        <v/>
      </c>
      <c r="CU18" s="258">
        <f>Assumptions!CU54+Assumptions!CU56+Assumptions!CU75+'Cash Flow &amp; Valuation'!CU145+'Cash Flow &amp; Valuation'!CU158+'Cash Flow &amp; Valuation'!CU193</f>
        <v/>
      </c>
      <c r="CV18" s="258">
        <f>Assumptions!CV54+Assumptions!CV56+Assumptions!CV75+'Cash Flow &amp; Valuation'!CV145+'Cash Flow &amp; Valuation'!CV158+'Cash Flow &amp; Valuation'!CV193</f>
        <v/>
      </c>
      <c r="CW18" s="258">
        <f>Assumptions!CW54+Assumptions!CW56+Assumptions!CW75+'Cash Flow &amp; Valuation'!CW145+'Cash Flow &amp; Valuation'!CW158+'Cash Flow &amp; Valuation'!CW193</f>
        <v/>
      </c>
      <c r="CX18" s="258">
        <f>Assumptions!CX54+Assumptions!CX56+Assumptions!CX75+'Cash Flow &amp; Valuation'!CX145+'Cash Flow &amp; Valuation'!CX158+'Cash Flow &amp; Valuation'!CX193</f>
        <v/>
      </c>
      <c r="CY18" s="258">
        <f>Assumptions!CY54+Assumptions!CY56+Assumptions!CY75+'Cash Flow &amp; Valuation'!CY145+'Cash Flow &amp; Valuation'!CY158+'Cash Flow &amp; Valuation'!CY193</f>
        <v/>
      </c>
      <c r="CZ18" s="258">
        <f>Assumptions!CZ54+Assumptions!CZ56+Assumptions!CZ75+'Cash Flow &amp; Valuation'!CZ145+'Cash Flow &amp; Valuation'!CZ158+'Cash Flow &amp; Valuation'!CZ193</f>
        <v/>
      </c>
      <c r="DA18" s="258">
        <f>Assumptions!DA54+Assumptions!DA56+Assumptions!DA75+'Cash Flow &amp; Valuation'!DA145+'Cash Flow &amp; Valuation'!DA158+'Cash Flow &amp; Valuation'!DA193</f>
        <v/>
      </c>
      <c r="DB18" s="258">
        <f>Assumptions!DB54+Assumptions!DB56+Assumptions!DB75+'Cash Flow &amp; Valuation'!DB145+'Cash Flow &amp; Valuation'!DB158+'Cash Flow &amp; Valuation'!DB193</f>
        <v/>
      </c>
    </row>
    <row r="19">
      <c r="E19" s="255" t="inlineStr">
        <is>
          <t>Input VAT accrued (receivable created)</t>
        </is>
      </c>
      <c r="F19" s="257">
        <f>SUM(AA19:DB19)</f>
        <v/>
      </c>
      <c r="H19" s="231" t="inlineStr">
        <is>
          <t>Input value-added tax accrued each period = VAT rate (row 15) x VAT-bearing spend (row 18); recorded as a receivable (a cash outflow when paid on inputs).</t>
        </is>
      </c>
      <c r="AA19" s="258">
        <f>$F$15*AA18</f>
        <v/>
      </c>
      <c r="AB19" s="258">
        <f>$F$15*AB18</f>
        <v/>
      </c>
      <c r="AC19" s="258">
        <f>$F$15*AC18</f>
        <v/>
      </c>
      <c r="AD19" s="258">
        <f>$F$15*AD18</f>
        <v/>
      </c>
      <c r="AE19" s="258">
        <f>$F$15*AE18</f>
        <v/>
      </c>
      <c r="AF19" s="258">
        <f>$F$15*AF18</f>
        <v/>
      </c>
      <c r="AG19" s="258">
        <f>$F$15*AG18</f>
        <v/>
      </c>
      <c r="AH19" s="258">
        <f>$F$15*AH18</f>
        <v/>
      </c>
      <c r="AI19" s="258">
        <f>$F$15*AI18</f>
        <v/>
      </c>
      <c r="AJ19" s="258">
        <f>$F$15*AJ18</f>
        <v/>
      </c>
      <c r="AK19" s="258">
        <f>$F$15*AK18</f>
        <v/>
      </c>
      <c r="AL19" s="258">
        <f>$F$15*AL18</f>
        <v/>
      </c>
      <c r="AM19" s="258">
        <f>$F$15*AM18</f>
        <v/>
      </c>
      <c r="AN19" s="258">
        <f>$F$15*AN18</f>
        <v/>
      </c>
      <c r="AO19" s="258">
        <f>$F$15*AO18</f>
        <v/>
      </c>
      <c r="AP19" s="258">
        <f>$F$15*AP18</f>
        <v/>
      </c>
      <c r="AQ19" s="258">
        <f>$F$15*AQ18</f>
        <v/>
      </c>
      <c r="AR19" s="258">
        <f>$F$15*AR18</f>
        <v/>
      </c>
      <c r="AS19" s="258">
        <f>$F$15*AS18</f>
        <v/>
      </c>
      <c r="AT19" s="258">
        <f>$F$15*AT18</f>
        <v/>
      </c>
      <c r="AU19" s="258">
        <f>$F$15*AU18</f>
        <v/>
      </c>
      <c r="AV19" s="258">
        <f>$F$15*AV18</f>
        <v/>
      </c>
      <c r="AW19" s="258">
        <f>$F$15*AW18</f>
        <v/>
      </c>
      <c r="AX19" s="258">
        <f>$F$15*AX18</f>
        <v/>
      </c>
      <c r="AY19" s="258">
        <f>$F$15*AY18</f>
        <v/>
      </c>
      <c r="AZ19" s="258">
        <f>$F$15*AZ18</f>
        <v/>
      </c>
      <c r="BA19" s="258">
        <f>$F$15*BA18</f>
        <v/>
      </c>
      <c r="BB19" s="258">
        <f>$F$15*BB18</f>
        <v/>
      </c>
      <c r="BC19" s="258">
        <f>$F$15*BC18</f>
        <v/>
      </c>
      <c r="BD19" s="258">
        <f>$F$15*BD18</f>
        <v/>
      </c>
      <c r="BE19" s="258">
        <f>$F$15*BE18</f>
        <v/>
      </c>
      <c r="BF19" s="258">
        <f>$F$15*BF18</f>
        <v/>
      </c>
      <c r="BG19" s="258">
        <f>$F$15*BG18</f>
        <v/>
      </c>
      <c r="BH19" s="258">
        <f>$F$15*BH18</f>
        <v/>
      </c>
      <c r="BI19" s="258">
        <f>$F$15*BI18</f>
        <v/>
      </c>
      <c r="BJ19" s="258">
        <f>$F$15*BJ18</f>
        <v/>
      </c>
      <c r="BK19" s="258">
        <f>$F$15*BK18</f>
        <v/>
      </c>
      <c r="BL19" s="258">
        <f>$F$15*BL18</f>
        <v/>
      </c>
      <c r="BM19" s="258">
        <f>$F$15*BM18</f>
        <v/>
      </c>
      <c r="BN19" s="258">
        <f>$F$15*BN18</f>
        <v/>
      </c>
      <c r="BO19" s="258">
        <f>$F$15*BO18</f>
        <v/>
      </c>
      <c r="BP19" s="258">
        <f>$F$15*BP18</f>
        <v/>
      </c>
      <c r="BQ19" s="258">
        <f>$F$15*BQ18</f>
        <v/>
      </c>
      <c r="BR19" s="258">
        <f>$F$15*BR18</f>
        <v/>
      </c>
      <c r="BS19" s="258">
        <f>$F$15*BS18</f>
        <v/>
      </c>
      <c r="BT19" s="258">
        <f>$F$15*BT18</f>
        <v/>
      </c>
      <c r="BU19" s="258">
        <f>$F$15*BU18</f>
        <v/>
      </c>
      <c r="BV19" s="258">
        <f>$F$15*BV18</f>
        <v/>
      </c>
      <c r="BW19" s="258">
        <f>$F$15*BW18</f>
        <v/>
      </c>
      <c r="BX19" s="258">
        <f>$F$15*BX18</f>
        <v/>
      </c>
      <c r="BY19" s="258">
        <f>$F$15*BY18</f>
        <v/>
      </c>
      <c r="BZ19" s="258">
        <f>$F$15*BZ18</f>
        <v/>
      </c>
      <c r="CA19" s="258">
        <f>$F$15*CA18</f>
        <v/>
      </c>
      <c r="CB19" s="258">
        <f>$F$15*CB18</f>
        <v/>
      </c>
      <c r="CC19" s="258">
        <f>$F$15*CC18</f>
        <v/>
      </c>
      <c r="CD19" s="258">
        <f>$F$15*CD18</f>
        <v/>
      </c>
      <c r="CE19" s="258">
        <f>$F$15*CE18</f>
        <v/>
      </c>
      <c r="CF19" s="258">
        <f>$F$15*CF18</f>
        <v/>
      </c>
      <c r="CG19" s="258">
        <f>$F$15*CG18</f>
        <v/>
      </c>
      <c r="CH19" s="258">
        <f>$F$15*CH18</f>
        <v/>
      </c>
      <c r="CI19" s="258">
        <f>$F$15*CI18</f>
        <v/>
      </c>
      <c r="CJ19" s="258">
        <f>$F$15*CJ18</f>
        <v/>
      </c>
      <c r="CK19" s="258">
        <f>$F$15*CK18</f>
        <v/>
      </c>
      <c r="CL19" s="258">
        <f>$F$15*CL18</f>
        <v/>
      </c>
      <c r="CM19" s="258">
        <f>$F$15*CM18</f>
        <v/>
      </c>
      <c r="CN19" s="258">
        <f>$F$15*CN18</f>
        <v/>
      </c>
      <c r="CO19" s="258">
        <f>$F$15*CO18</f>
        <v/>
      </c>
      <c r="CP19" s="258">
        <f>$F$15*CP18</f>
        <v/>
      </c>
      <c r="CQ19" s="258">
        <f>$F$15*CQ18</f>
        <v/>
      </c>
      <c r="CR19" s="258">
        <f>$F$15*CR18</f>
        <v/>
      </c>
      <c r="CS19" s="258">
        <f>$F$15*CS18</f>
        <v/>
      </c>
      <c r="CT19" s="258">
        <f>$F$15*CT18</f>
        <v/>
      </c>
      <c r="CU19" s="258">
        <f>$F$15*CU18</f>
        <v/>
      </c>
      <c r="CV19" s="258">
        <f>$F$15*CV18</f>
        <v/>
      </c>
      <c r="CW19" s="258">
        <f>$F$15*CW18</f>
        <v/>
      </c>
      <c r="CX19" s="258">
        <f>$F$15*CX18</f>
        <v/>
      </c>
      <c r="CY19" s="258">
        <f>$F$15*CY18</f>
        <v/>
      </c>
      <c r="CZ19" s="258">
        <f>$F$15*CZ18</f>
        <v/>
      </c>
      <c r="DA19" s="258">
        <f>$F$15*DA18</f>
        <v/>
      </c>
      <c r="DB19" s="258">
        <f>$F$15*DB18</f>
        <v/>
      </c>
    </row>
    <row r="20">
      <c r="E20" s="255" t="inlineStr">
        <is>
          <t>Input VAT recovered (one-year lag)</t>
        </is>
      </c>
      <c r="F20" s="257">
        <f>SUM(AA20:DB20)</f>
        <v/>
      </c>
      <c r="H20" s="231" t="inlineStr">
        <is>
          <t>Input value-added tax recovered = the prior-year accrual (row 19) collected one year later (Section 22.4.1, p.456); a cash inflow.</t>
        </is>
      </c>
      <c r="AA20" s="258" t="n">
        <v>0</v>
      </c>
      <c r="AB20" s="258">
        <f>AA19</f>
        <v/>
      </c>
      <c r="AC20" s="258">
        <f>AB19</f>
        <v/>
      </c>
      <c r="AD20" s="258">
        <f>AC19</f>
        <v/>
      </c>
      <c r="AE20" s="258">
        <f>AD19</f>
        <v/>
      </c>
      <c r="AF20" s="258">
        <f>AE19</f>
        <v/>
      </c>
      <c r="AG20" s="258">
        <f>AF19</f>
        <v/>
      </c>
      <c r="AH20" s="258">
        <f>AG19</f>
        <v/>
      </c>
      <c r="AI20" s="258">
        <f>AH19</f>
        <v/>
      </c>
      <c r="AJ20" s="258">
        <f>AI19</f>
        <v/>
      </c>
      <c r="AK20" s="258">
        <f>AJ19</f>
        <v/>
      </c>
      <c r="AL20" s="258">
        <f>AK19</f>
        <v/>
      </c>
      <c r="AM20" s="258">
        <f>AL19</f>
        <v/>
      </c>
      <c r="AN20" s="258">
        <f>AM19</f>
        <v/>
      </c>
      <c r="AO20" s="258">
        <f>AN19</f>
        <v/>
      </c>
      <c r="AP20" s="258">
        <f>AO19</f>
        <v/>
      </c>
      <c r="AQ20" s="258">
        <f>AP19</f>
        <v/>
      </c>
      <c r="AR20" s="258">
        <f>AQ19</f>
        <v/>
      </c>
      <c r="AS20" s="258">
        <f>AR19</f>
        <v/>
      </c>
      <c r="AT20" s="258">
        <f>AS19</f>
        <v/>
      </c>
      <c r="AU20" s="258">
        <f>AT19</f>
        <v/>
      </c>
      <c r="AV20" s="258">
        <f>AU19</f>
        <v/>
      </c>
      <c r="AW20" s="258">
        <f>AV19</f>
        <v/>
      </c>
      <c r="AX20" s="258">
        <f>AW19</f>
        <v/>
      </c>
      <c r="AY20" s="258">
        <f>AX19</f>
        <v/>
      </c>
      <c r="AZ20" s="258">
        <f>AY19</f>
        <v/>
      </c>
      <c r="BA20" s="258">
        <f>AZ19</f>
        <v/>
      </c>
      <c r="BB20" s="258">
        <f>BA19</f>
        <v/>
      </c>
      <c r="BC20" s="258">
        <f>BB19</f>
        <v/>
      </c>
      <c r="BD20" s="258">
        <f>BC19</f>
        <v/>
      </c>
      <c r="BE20" s="258">
        <f>BD19</f>
        <v/>
      </c>
      <c r="BF20" s="258">
        <f>BE19</f>
        <v/>
      </c>
      <c r="BG20" s="258">
        <f>BF19</f>
        <v/>
      </c>
      <c r="BH20" s="258">
        <f>BG19</f>
        <v/>
      </c>
      <c r="BI20" s="258">
        <f>BH19</f>
        <v/>
      </c>
      <c r="BJ20" s="258">
        <f>BI19</f>
        <v/>
      </c>
      <c r="BK20" s="258">
        <f>BJ19</f>
        <v/>
      </c>
      <c r="BL20" s="258">
        <f>BK19</f>
        <v/>
      </c>
      <c r="BM20" s="258">
        <f>BL19</f>
        <v/>
      </c>
      <c r="BN20" s="258">
        <f>BM19</f>
        <v/>
      </c>
      <c r="BO20" s="258">
        <f>BN19</f>
        <v/>
      </c>
      <c r="BP20" s="258">
        <f>BO19</f>
        <v/>
      </c>
      <c r="BQ20" s="258">
        <f>BP19</f>
        <v/>
      </c>
      <c r="BR20" s="258">
        <f>BQ19</f>
        <v/>
      </c>
      <c r="BS20" s="258">
        <f>BR19</f>
        <v/>
      </c>
      <c r="BT20" s="258">
        <f>BS19</f>
        <v/>
      </c>
      <c r="BU20" s="258">
        <f>BT19</f>
        <v/>
      </c>
      <c r="BV20" s="258">
        <f>BU19</f>
        <v/>
      </c>
      <c r="BW20" s="258">
        <f>BV19</f>
        <v/>
      </c>
      <c r="BX20" s="258">
        <f>BW19</f>
        <v/>
      </c>
      <c r="BY20" s="258">
        <f>BX19</f>
        <v/>
      </c>
      <c r="BZ20" s="258">
        <f>BY19</f>
        <v/>
      </c>
      <c r="CA20" s="258">
        <f>BZ19</f>
        <v/>
      </c>
      <c r="CB20" s="258">
        <f>CA19</f>
        <v/>
      </c>
      <c r="CC20" s="258">
        <f>CB19</f>
        <v/>
      </c>
      <c r="CD20" s="258">
        <f>CC19</f>
        <v/>
      </c>
      <c r="CE20" s="258">
        <f>CD19</f>
        <v/>
      </c>
      <c r="CF20" s="258">
        <f>CE19</f>
        <v/>
      </c>
      <c r="CG20" s="258">
        <f>CF19</f>
        <v/>
      </c>
      <c r="CH20" s="258">
        <f>CG19</f>
        <v/>
      </c>
      <c r="CI20" s="258">
        <f>CH19</f>
        <v/>
      </c>
      <c r="CJ20" s="258">
        <f>CI19</f>
        <v/>
      </c>
      <c r="CK20" s="258">
        <f>CJ19</f>
        <v/>
      </c>
      <c r="CL20" s="258">
        <f>CK19</f>
        <v/>
      </c>
      <c r="CM20" s="258">
        <f>CL19</f>
        <v/>
      </c>
      <c r="CN20" s="258">
        <f>CM19</f>
        <v/>
      </c>
      <c r="CO20" s="258">
        <f>CN19</f>
        <v/>
      </c>
      <c r="CP20" s="258">
        <f>CO19</f>
        <v/>
      </c>
      <c r="CQ20" s="258">
        <f>CP19</f>
        <v/>
      </c>
      <c r="CR20" s="258">
        <f>CQ19</f>
        <v/>
      </c>
      <c r="CS20" s="258">
        <f>CR19</f>
        <v/>
      </c>
      <c r="CT20" s="258">
        <f>CS19</f>
        <v/>
      </c>
      <c r="CU20" s="258">
        <f>CT19</f>
        <v/>
      </c>
      <c r="CV20" s="258">
        <f>CU19</f>
        <v/>
      </c>
      <c r="CW20" s="258">
        <f>CV19</f>
        <v/>
      </c>
      <c r="CX20" s="258">
        <f>CW19</f>
        <v/>
      </c>
      <c r="CY20" s="258">
        <f>CX19</f>
        <v/>
      </c>
      <c r="CZ20" s="258">
        <f>CY19</f>
        <v/>
      </c>
      <c r="DA20" s="258">
        <f>CZ19</f>
        <v/>
      </c>
      <c r="DB20" s="258">
        <f>DA19</f>
        <v/>
      </c>
    </row>
    <row r="21">
      <c r="E21" s="255" t="inlineStr">
        <is>
          <t>VAT receivable balance carried forward</t>
        </is>
      </c>
      <c r="H21" s="231" t="inlineStr">
        <is>
          <t>VAT receivable balance = opening balance + accrued this period (row 19) - recovered this period (row 20).</t>
        </is>
      </c>
      <c r="AA21" s="103">
        <f>AA19-AA20</f>
        <v/>
      </c>
      <c r="AB21" s="103">
        <f>AA21+AB19-AB20</f>
        <v/>
      </c>
      <c r="AC21" s="103">
        <f>AB21+AC19-AC20</f>
        <v/>
      </c>
      <c r="AD21" s="103">
        <f>AC21+AD19-AD20</f>
        <v/>
      </c>
      <c r="AE21" s="103">
        <f>AD21+AE19-AE20</f>
        <v/>
      </c>
      <c r="AF21" s="103">
        <f>AE21+AF19-AF20</f>
        <v/>
      </c>
      <c r="AG21" s="103">
        <f>AF21+AG19-AG20</f>
        <v/>
      </c>
      <c r="AH21" s="103">
        <f>AG21+AH19-AH20</f>
        <v/>
      </c>
      <c r="AI21" s="103">
        <f>AH21+AI19-AI20</f>
        <v/>
      </c>
      <c r="AJ21" s="103">
        <f>AI21+AJ19-AJ20</f>
        <v/>
      </c>
      <c r="AK21" s="103">
        <f>AJ21+AK19-AK20</f>
        <v/>
      </c>
      <c r="AL21" s="103">
        <f>AK21+AL19-AL20</f>
        <v/>
      </c>
      <c r="AM21" s="103">
        <f>AL21+AM19-AM20</f>
        <v/>
      </c>
      <c r="AN21" s="103">
        <f>AM21+AN19-AN20</f>
        <v/>
      </c>
      <c r="AO21" s="103">
        <f>AN21+AO19-AO20</f>
        <v/>
      </c>
      <c r="AP21" s="103">
        <f>AO21+AP19-AP20</f>
        <v/>
      </c>
      <c r="AQ21" s="103">
        <f>AP21+AQ19-AQ20</f>
        <v/>
      </c>
      <c r="AR21" s="103">
        <f>AQ21+AR19-AR20</f>
        <v/>
      </c>
      <c r="AS21" s="103">
        <f>AR21+AS19-AS20</f>
        <v/>
      </c>
      <c r="AT21" s="103">
        <f>AS21+AT19-AT20</f>
        <v/>
      </c>
      <c r="AU21" s="103">
        <f>AT21+AU19-AU20</f>
        <v/>
      </c>
      <c r="AV21" s="103">
        <f>AU21+AV19-AV20</f>
        <v/>
      </c>
      <c r="AW21" s="103">
        <f>AV21+AW19-AW20</f>
        <v/>
      </c>
      <c r="AX21" s="103">
        <f>AW21+AX19-AX20</f>
        <v/>
      </c>
      <c r="AY21" s="103">
        <f>AX21+AY19-AY20</f>
        <v/>
      </c>
      <c r="AZ21" s="103">
        <f>AY21+AZ19-AZ20</f>
        <v/>
      </c>
      <c r="BA21" s="103">
        <f>AZ21+BA19-BA20</f>
        <v/>
      </c>
      <c r="BB21" s="103">
        <f>BA21+BB19-BB20</f>
        <v/>
      </c>
      <c r="BC21" s="103">
        <f>BB21+BC19-BC20</f>
        <v/>
      </c>
      <c r="BD21" s="103">
        <f>BC21+BD19-BD20</f>
        <v/>
      </c>
      <c r="BE21" s="103">
        <f>BD21+BE19-BE20</f>
        <v/>
      </c>
      <c r="BF21" s="103">
        <f>BE21+BF19-BF20</f>
        <v/>
      </c>
      <c r="BG21" s="103">
        <f>BF21+BG19-BG20</f>
        <v/>
      </c>
      <c r="BH21" s="103">
        <f>BG21+BH19-BH20</f>
        <v/>
      </c>
      <c r="BI21" s="103">
        <f>BH21+BI19-BI20</f>
        <v/>
      </c>
      <c r="BJ21" s="103">
        <f>BI21+BJ19-BJ20</f>
        <v/>
      </c>
      <c r="BK21" s="103">
        <f>BJ21+BK19-BK20</f>
        <v/>
      </c>
      <c r="BL21" s="103">
        <f>BK21+BL19-BL20</f>
        <v/>
      </c>
      <c r="BM21" s="103">
        <f>BL21+BM19-BM20</f>
        <v/>
      </c>
      <c r="BN21" s="103">
        <f>BM21+BN19-BN20</f>
        <v/>
      </c>
      <c r="BO21" s="103">
        <f>BN21+BO19-BO20</f>
        <v/>
      </c>
      <c r="BP21" s="103">
        <f>BO21+BP19-BP20</f>
        <v/>
      </c>
      <c r="BQ21" s="103">
        <f>BP21+BQ19-BQ20</f>
        <v/>
      </c>
      <c r="BR21" s="103">
        <f>BQ21+BR19-BR20</f>
        <v/>
      </c>
      <c r="BS21" s="103">
        <f>BR21+BS19-BS20</f>
        <v/>
      </c>
      <c r="BT21" s="103">
        <f>BS21+BT19-BT20</f>
        <v/>
      </c>
      <c r="BU21" s="103">
        <f>BT21+BU19-BU20</f>
        <v/>
      </c>
      <c r="BV21" s="103">
        <f>BU21+BV19-BV20</f>
        <v/>
      </c>
      <c r="BW21" s="103">
        <f>BV21+BW19-BW20</f>
        <v/>
      </c>
      <c r="BX21" s="103">
        <f>BW21+BX19-BX20</f>
        <v/>
      </c>
      <c r="BY21" s="103">
        <f>BX21+BY19-BY20</f>
        <v/>
      </c>
      <c r="BZ21" s="103">
        <f>BY21+BZ19-BZ20</f>
        <v/>
      </c>
      <c r="CA21" s="103">
        <f>BZ21+CA19-CA20</f>
        <v/>
      </c>
      <c r="CB21" s="103">
        <f>CA21+CB19-CB20</f>
        <v/>
      </c>
      <c r="CC21" s="103">
        <f>CB21+CC19-CC20</f>
        <v/>
      </c>
      <c r="CD21" s="103">
        <f>CC21+CD19-CD20</f>
        <v/>
      </c>
      <c r="CE21" s="103">
        <f>CD21+CE19-CE20</f>
        <v/>
      </c>
      <c r="CF21" s="103">
        <f>CE21+CF19-CF20</f>
        <v/>
      </c>
      <c r="CG21" s="103">
        <f>CF21+CG19-CG20</f>
        <v/>
      </c>
      <c r="CH21" s="103">
        <f>CG21+CH19-CH20</f>
        <v/>
      </c>
      <c r="CI21" s="103">
        <f>CH21+CI19-CI20</f>
        <v/>
      </c>
      <c r="CJ21" s="103">
        <f>CI21+CJ19-CJ20</f>
        <v/>
      </c>
      <c r="CK21" s="103">
        <f>CJ21+CK19-CK20</f>
        <v/>
      </c>
      <c r="CL21" s="103">
        <f>CK21+CL19-CL20</f>
        <v/>
      </c>
      <c r="CM21" s="103">
        <f>CL21+CM19-CM20</f>
        <v/>
      </c>
      <c r="CN21" s="103">
        <f>CM21+CN19-CN20</f>
        <v/>
      </c>
      <c r="CO21" s="103">
        <f>CN21+CO19-CO20</f>
        <v/>
      </c>
      <c r="CP21" s="103">
        <f>CO21+CP19-CP20</f>
        <v/>
      </c>
      <c r="CQ21" s="103">
        <f>CP21+CQ19-CQ20</f>
        <v/>
      </c>
      <c r="CR21" s="103">
        <f>CQ21+CR19-CR20</f>
        <v/>
      </c>
      <c r="CS21" s="103">
        <f>CR21+CS19-CS20</f>
        <v/>
      </c>
      <c r="CT21" s="103">
        <f>CS21+CT19-CT20</f>
        <v/>
      </c>
      <c r="CU21" s="103">
        <f>CT21+CU19-CU20</f>
        <v/>
      </c>
      <c r="CV21" s="103">
        <f>CU21+CV19-CV20</f>
        <v/>
      </c>
      <c r="CW21" s="103">
        <f>CV21+CW19-CW20</f>
        <v/>
      </c>
      <c r="CX21" s="103">
        <f>CW21+CX19-CX20</f>
        <v/>
      </c>
      <c r="CY21" s="103">
        <f>CX21+CY19-CY20</f>
        <v/>
      </c>
      <c r="CZ21" s="103">
        <f>CY21+CZ19-CZ20</f>
        <v/>
      </c>
      <c r="DA21" s="103">
        <f>CZ21+DA19-DA20</f>
        <v/>
      </c>
      <c r="DB21" s="103">
        <f>DA21+DB19-DB20</f>
        <v/>
      </c>
    </row>
    <row r="23">
      <c r="E23" s="255" t="inlineStr">
        <is>
          <t>Net VAT working-capital change [inflow +]</t>
        </is>
      </c>
      <c r="F23" s="257">
        <f>SUM(AA23:DB23)</f>
        <v/>
      </c>
      <c r="H23" s="231" t="inlineStr">
        <is>
          <t>Net recoverable-VAT working-capital change = VAT recovered (row 20) - VAT accrued (row 19); positive = cash inflow. Added to the net working-capital line when the module is on (Cash Flow &amp; Valuation row 264).</t>
        </is>
      </c>
      <c r="AA23" s="258">
        <f>AA20-AA19</f>
        <v/>
      </c>
      <c r="AB23" s="258">
        <f>AB20-AB19</f>
        <v/>
      </c>
      <c r="AC23" s="258">
        <f>AC20-AC19</f>
        <v/>
      </c>
      <c r="AD23" s="258">
        <f>AD20-AD19</f>
        <v/>
      </c>
      <c r="AE23" s="258">
        <f>AE20-AE19</f>
        <v/>
      </c>
      <c r="AF23" s="258">
        <f>AF20-AF19</f>
        <v/>
      </c>
      <c r="AG23" s="258">
        <f>AG20-AG19</f>
        <v/>
      </c>
      <c r="AH23" s="258">
        <f>AH20-AH19</f>
        <v/>
      </c>
      <c r="AI23" s="258">
        <f>AI20-AI19</f>
        <v/>
      </c>
      <c r="AJ23" s="258">
        <f>AJ20-AJ19</f>
        <v/>
      </c>
      <c r="AK23" s="258">
        <f>AK20-AK19</f>
        <v/>
      </c>
      <c r="AL23" s="258">
        <f>AL20-AL19</f>
        <v/>
      </c>
      <c r="AM23" s="258">
        <f>AM20-AM19</f>
        <v/>
      </c>
      <c r="AN23" s="258">
        <f>AN20-AN19</f>
        <v/>
      </c>
      <c r="AO23" s="258">
        <f>AO20-AO19</f>
        <v/>
      </c>
      <c r="AP23" s="258">
        <f>AP20-AP19</f>
        <v/>
      </c>
      <c r="AQ23" s="258">
        <f>AQ20-AQ19</f>
        <v/>
      </c>
      <c r="AR23" s="258">
        <f>AR20-AR19</f>
        <v/>
      </c>
      <c r="AS23" s="258">
        <f>AS20-AS19</f>
        <v/>
      </c>
      <c r="AT23" s="258">
        <f>AT20-AT19</f>
        <v/>
      </c>
      <c r="AU23" s="258">
        <f>AU20-AU19</f>
        <v/>
      </c>
      <c r="AV23" s="258">
        <f>AV20-AV19</f>
        <v/>
      </c>
      <c r="AW23" s="258">
        <f>AW20-AW19</f>
        <v/>
      </c>
      <c r="AX23" s="258">
        <f>AX20-AX19</f>
        <v/>
      </c>
      <c r="AY23" s="258">
        <f>AY20-AY19</f>
        <v/>
      </c>
      <c r="AZ23" s="258">
        <f>AZ20-AZ19</f>
        <v/>
      </c>
      <c r="BA23" s="258">
        <f>BA20-BA19</f>
        <v/>
      </c>
      <c r="BB23" s="258">
        <f>BB20-BB19</f>
        <v/>
      </c>
      <c r="BC23" s="258">
        <f>BC20-BC19</f>
        <v/>
      </c>
      <c r="BD23" s="258">
        <f>BD20-BD19</f>
        <v/>
      </c>
      <c r="BE23" s="258">
        <f>BE20-BE19</f>
        <v/>
      </c>
      <c r="BF23" s="258">
        <f>BF20-BF19</f>
        <v/>
      </c>
      <c r="BG23" s="258">
        <f>BG20-BG19</f>
        <v/>
      </c>
      <c r="BH23" s="258">
        <f>BH20-BH19</f>
        <v/>
      </c>
      <c r="BI23" s="258">
        <f>BI20-BI19</f>
        <v/>
      </c>
      <c r="BJ23" s="258">
        <f>BJ20-BJ19</f>
        <v/>
      </c>
      <c r="BK23" s="258">
        <f>BK20-BK19</f>
        <v/>
      </c>
      <c r="BL23" s="258">
        <f>BL20-BL19</f>
        <v/>
      </c>
      <c r="BM23" s="258">
        <f>BM20-BM19</f>
        <v/>
      </c>
      <c r="BN23" s="258">
        <f>BN20-BN19</f>
        <v/>
      </c>
      <c r="BO23" s="258">
        <f>BO20-BO19</f>
        <v/>
      </c>
      <c r="BP23" s="258">
        <f>BP20-BP19</f>
        <v/>
      </c>
      <c r="BQ23" s="258">
        <f>BQ20-BQ19</f>
        <v/>
      </c>
      <c r="BR23" s="258">
        <f>BR20-BR19</f>
        <v/>
      </c>
      <c r="BS23" s="258">
        <f>BS20-BS19</f>
        <v/>
      </c>
      <c r="BT23" s="258">
        <f>BT20-BT19</f>
        <v/>
      </c>
      <c r="BU23" s="258">
        <f>BU20-BU19</f>
        <v/>
      </c>
      <c r="BV23" s="258">
        <f>BV20-BV19</f>
        <v/>
      </c>
      <c r="BW23" s="258">
        <f>BW20-BW19</f>
        <v/>
      </c>
      <c r="BX23" s="258">
        <f>BX20-BX19</f>
        <v/>
      </c>
      <c r="BY23" s="258">
        <f>BY20-BY19</f>
        <v/>
      </c>
      <c r="BZ23" s="258">
        <f>BZ20-BZ19</f>
        <v/>
      </c>
      <c r="CA23" s="258">
        <f>CA20-CA19</f>
        <v/>
      </c>
      <c r="CB23" s="258">
        <f>CB20-CB19</f>
        <v/>
      </c>
      <c r="CC23" s="258">
        <f>CC20-CC19</f>
        <v/>
      </c>
      <c r="CD23" s="258">
        <f>CD20-CD19</f>
        <v/>
      </c>
      <c r="CE23" s="258">
        <f>CE20-CE19</f>
        <v/>
      </c>
      <c r="CF23" s="258">
        <f>CF20-CF19</f>
        <v/>
      </c>
      <c r="CG23" s="258">
        <f>CG20-CG19</f>
        <v/>
      </c>
      <c r="CH23" s="258">
        <f>CH20-CH19</f>
        <v/>
      </c>
      <c r="CI23" s="258">
        <f>CI20-CI19</f>
        <v/>
      </c>
      <c r="CJ23" s="258">
        <f>CJ20-CJ19</f>
        <v/>
      </c>
      <c r="CK23" s="258">
        <f>CK20-CK19</f>
        <v/>
      </c>
      <c r="CL23" s="258">
        <f>CL20-CL19</f>
        <v/>
      </c>
      <c r="CM23" s="258">
        <f>CM20-CM19</f>
        <v/>
      </c>
      <c r="CN23" s="258">
        <f>CN20-CN19</f>
        <v/>
      </c>
      <c r="CO23" s="258">
        <f>CO20-CO19</f>
        <v/>
      </c>
      <c r="CP23" s="258">
        <f>CP20-CP19</f>
        <v/>
      </c>
      <c r="CQ23" s="258">
        <f>CQ20-CQ19</f>
        <v/>
      </c>
      <c r="CR23" s="258">
        <f>CR20-CR19</f>
        <v/>
      </c>
      <c r="CS23" s="258">
        <f>CS20-CS19</f>
        <v/>
      </c>
      <c r="CT23" s="258">
        <f>CT20-CT19</f>
        <v/>
      </c>
      <c r="CU23" s="258">
        <f>CU20-CU19</f>
        <v/>
      </c>
      <c r="CV23" s="258">
        <f>CV20-CV19</f>
        <v/>
      </c>
      <c r="CW23" s="258">
        <f>CW20-CW19</f>
        <v/>
      </c>
      <c r="CX23" s="258">
        <f>CX20-CX19</f>
        <v/>
      </c>
      <c r="CY23" s="258">
        <f>CY20-CY19</f>
        <v/>
      </c>
      <c r="CZ23" s="258">
        <f>CZ20-CZ19</f>
        <v/>
      </c>
      <c r="DA23" s="258">
        <f>DA20-DA19</f>
        <v/>
      </c>
      <c r="DB23" s="258">
        <f>DB20-DB19</f>
        <v/>
      </c>
    </row>
    <row r="26">
      <c r="E26" s="255" t="inlineStr">
        <is>
          <t>Reconciliation reference - report's published change in working capital [inflow +]</t>
        </is>
      </c>
      <c r="F26" s="257">
        <f>SUM(AA26:DB26)</f>
        <v/>
      </c>
      <c r="H26" s="231" t="inlineStr">
        <is>
          <t>The report's published per-year change in working capital (Table 22-2 'Change in Working Capital' row, p.460-461; inflow +), net about US$10M over life and reflecting recoverable value-added-tax timing (Section 22.4.1, p.456). This is the series the cash flow uses under the 'Report' working-capital method (Assumptions F23, the delivered setting). Shown here against the Model engine output below.</t>
        </is>
      </c>
      <c r="AA26" s="225" t="n">
        <v>0</v>
      </c>
      <c r="AB26" s="225" t="n">
        <v>-8</v>
      </c>
      <c r="AC26" s="225" t="n">
        <v>10</v>
      </c>
      <c r="AD26" s="225" t="n">
        <v>-1</v>
      </c>
      <c r="AE26" s="225" t="n">
        <v>0</v>
      </c>
      <c r="AF26" s="225" t="n">
        <v>-13</v>
      </c>
      <c r="AG26" s="225" t="n">
        <v>2</v>
      </c>
      <c r="AH26" s="225" t="n">
        <v>2</v>
      </c>
      <c r="AI26" s="225" t="n">
        <v>3</v>
      </c>
      <c r="AJ26" s="225" t="n">
        <v>0</v>
      </c>
      <c r="AK26" s="225" t="n">
        <v>2</v>
      </c>
      <c r="AL26" s="225" t="n">
        <v>12</v>
      </c>
      <c r="AM26" s="225" t="n">
        <v>-1</v>
      </c>
      <c r="AN26" s="225" t="n">
        <v>2</v>
      </c>
    </row>
    <row r="27">
      <c r="E27" s="255" t="inlineStr">
        <is>
          <t>Model net working-capital change (trade days engine + VAT block) [inflow +]</t>
        </is>
      </c>
      <c r="F27" s="257">
        <f>SUM(AA27:DB27)</f>
        <v/>
      </c>
      <c r="H27" s="231" t="inlineStr">
        <is>
          <t>Model net working-capital change = the trade receivable/inventory/payable days engine (Cash Flow &amp; Valuation rows 261-263) plus the recoverable-VAT timing change (row 23 when the module is on). The comparison below shows how the calculated working capital diverges from the report's published series as the model's revenue/cost drivers flex.</t>
        </is>
      </c>
      <c r="AA27" s="225">
        <f>'Cash Flow &amp; Valuation'!AA261+'Cash Flow &amp; Valuation'!AA262+'Cash Flow &amp; Valuation'!AA263+IF($F$13="Module On",AA23,0)</f>
        <v/>
      </c>
      <c r="AB27" s="225">
        <f>'Cash Flow &amp; Valuation'!AB261+'Cash Flow &amp; Valuation'!AB262+'Cash Flow &amp; Valuation'!AB263+IF($F$13="Module On",AB23,0)</f>
        <v/>
      </c>
      <c r="AC27" s="225">
        <f>'Cash Flow &amp; Valuation'!AC261+'Cash Flow &amp; Valuation'!AC262+'Cash Flow &amp; Valuation'!AC263+IF($F$13="Module On",AC23,0)</f>
        <v/>
      </c>
      <c r="AD27" s="225">
        <f>'Cash Flow &amp; Valuation'!AD261+'Cash Flow &amp; Valuation'!AD262+'Cash Flow &amp; Valuation'!AD263+IF($F$13="Module On",AD23,0)</f>
        <v/>
      </c>
      <c r="AE27" s="225">
        <f>'Cash Flow &amp; Valuation'!AE261+'Cash Flow &amp; Valuation'!AE262+'Cash Flow &amp; Valuation'!AE263+IF($F$13="Module On",AE23,0)</f>
        <v/>
      </c>
      <c r="AF27" s="225">
        <f>'Cash Flow &amp; Valuation'!AF261+'Cash Flow &amp; Valuation'!AF262+'Cash Flow &amp; Valuation'!AF263+IF($F$13="Module On",AF23,0)</f>
        <v/>
      </c>
      <c r="AG27" s="225">
        <f>'Cash Flow &amp; Valuation'!AG261+'Cash Flow &amp; Valuation'!AG262+'Cash Flow &amp; Valuation'!AG263+IF($F$13="Module On",AG23,0)</f>
        <v/>
      </c>
      <c r="AH27" s="225">
        <f>'Cash Flow &amp; Valuation'!AH261+'Cash Flow &amp; Valuation'!AH262+'Cash Flow &amp; Valuation'!AH263+IF($F$13="Module On",AH23,0)</f>
        <v/>
      </c>
      <c r="AI27" s="225">
        <f>'Cash Flow &amp; Valuation'!AI261+'Cash Flow &amp; Valuation'!AI262+'Cash Flow &amp; Valuation'!AI263+IF($F$13="Module On",AI23,0)</f>
        <v/>
      </c>
      <c r="AJ27" s="225">
        <f>'Cash Flow &amp; Valuation'!AJ261+'Cash Flow &amp; Valuation'!AJ262+'Cash Flow &amp; Valuation'!AJ263+IF($F$13="Module On",AJ23,0)</f>
        <v/>
      </c>
      <c r="AK27" s="225">
        <f>'Cash Flow &amp; Valuation'!AK261+'Cash Flow &amp; Valuation'!AK262+'Cash Flow &amp; Valuation'!AK263+IF($F$13="Module On",AK23,0)</f>
        <v/>
      </c>
      <c r="AL27" s="225">
        <f>'Cash Flow &amp; Valuation'!AL261+'Cash Flow &amp; Valuation'!AL262+'Cash Flow &amp; Valuation'!AL263+IF($F$13="Module On",AL23,0)</f>
        <v/>
      </c>
      <c r="AM27" s="225">
        <f>'Cash Flow &amp; Valuation'!AM261+'Cash Flow &amp; Valuation'!AM262+'Cash Flow &amp; Valuation'!AM263+IF($F$13="Module On",AM23,0)</f>
        <v/>
      </c>
      <c r="AN27" s="225">
        <f>'Cash Flow &amp; Valuation'!AN261+'Cash Flow &amp; Valuation'!AN262+'Cash Flow &amp; Valuation'!AN263+IF($F$13="Module On",AN23,0)</f>
        <v/>
      </c>
      <c r="AO27" s="225">
        <f>'Cash Flow &amp; Valuation'!AO261+'Cash Flow &amp; Valuation'!AO262+'Cash Flow &amp; Valuation'!AO263+IF($F$13="Module On",AO23,0)</f>
        <v/>
      </c>
      <c r="AP27" s="225">
        <f>'Cash Flow &amp; Valuation'!AP261+'Cash Flow &amp; Valuation'!AP262+'Cash Flow &amp; Valuation'!AP263+IF($F$13="Module On",AP23,0)</f>
        <v/>
      </c>
      <c r="AQ27" s="225">
        <f>'Cash Flow &amp; Valuation'!AQ261+'Cash Flow &amp; Valuation'!AQ262+'Cash Flow &amp; Valuation'!AQ263+IF($F$13="Module On",AQ23,0)</f>
        <v/>
      </c>
      <c r="AR27" s="225">
        <f>'Cash Flow &amp; Valuation'!AR261+'Cash Flow &amp; Valuation'!AR262+'Cash Flow &amp; Valuation'!AR263+IF($F$13="Module On",AR23,0)</f>
        <v/>
      </c>
      <c r="AS27" s="225">
        <f>'Cash Flow &amp; Valuation'!AS261+'Cash Flow &amp; Valuation'!AS262+'Cash Flow &amp; Valuation'!AS263+IF($F$13="Module On",AS23,0)</f>
        <v/>
      </c>
      <c r="AT27" s="225">
        <f>'Cash Flow &amp; Valuation'!AT261+'Cash Flow &amp; Valuation'!AT262+'Cash Flow &amp; Valuation'!AT263+IF($F$13="Module On",AT23,0)</f>
        <v/>
      </c>
      <c r="AU27" s="225">
        <f>'Cash Flow &amp; Valuation'!AU261+'Cash Flow &amp; Valuation'!AU262+'Cash Flow &amp; Valuation'!AU263+IF($F$13="Module On",AU23,0)</f>
        <v/>
      </c>
      <c r="AV27" s="225">
        <f>'Cash Flow &amp; Valuation'!AV261+'Cash Flow &amp; Valuation'!AV262+'Cash Flow &amp; Valuation'!AV263+IF($F$13="Module On",AV23,0)</f>
        <v/>
      </c>
      <c r="AW27" s="225">
        <f>'Cash Flow &amp; Valuation'!AW261+'Cash Flow &amp; Valuation'!AW262+'Cash Flow &amp; Valuation'!AW263+IF($F$13="Module On",AW23,0)</f>
        <v/>
      </c>
      <c r="AX27" s="225">
        <f>'Cash Flow &amp; Valuation'!AX261+'Cash Flow &amp; Valuation'!AX262+'Cash Flow &amp; Valuation'!AX263+IF($F$13="Module On",AX23,0)</f>
        <v/>
      </c>
      <c r="AY27" s="225">
        <f>'Cash Flow &amp; Valuation'!AY261+'Cash Flow &amp; Valuation'!AY262+'Cash Flow &amp; Valuation'!AY263+IF($F$13="Module On",AY23,0)</f>
        <v/>
      </c>
      <c r="AZ27" s="225">
        <f>'Cash Flow &amp; Valuation'!AZ261+'Cash Flow &amp; Valuation'!AZ262+'Cash Flow &amp; Valuation'!AZ263+IF($F$13="Module On",AZ23,0)</f>
        <v/>
      </c>
      <c r="BA27" s="225">
        <f>'Cash Flow &amp; Valuation'!BA261+'Cash Flow &amp; Valuation'!BA262+'Cash Flow &amp; Valuation'!BA263+IF($F$13="Module On",BA23,0)</f>
        <v/>
      </c>
      <c r="BB27" s="225">
        <f>'Cash Flow &amp; Valuation'!BB261+'Cash Flow &amp; Valuation'!BB262+'Cash Flow &amp; Valuation'!BB263+IF($F$13="Module On",BB23,0)</f>
        <v/>
      </c>
      <c r="BC27" s="225">
        <f>'Cash Flow &amp; Valuation'!BC261+'Cash Flow &amp; Valuation'!BC262+'Cash Flow &amp; Valuation'!BC263+IF($F$13="Module On",BC23,0)</f>
        <v/>
      </c>
      <c r="BD27" s="225">
        <f>'Cash Flow &amp; Valuation'!BD261+'Cash Flow &amp; Valuation'!BD262+'Cash Flow &amp; Valuation'!BD263+IF($F$13="Module On",BD23,0)</f>
        <v/>
      </c>
      <c r="BE27" s="225">
        <f>'Cash Flow &amp; Valuation'!BE261+'Cash Flow &amp; Valuation'!BE262+'Cash Flow &amp; Valuation'!BE263+IF($F$13="Module On",BE23,0)</f>
        <v/>
      </c>
      <c r="BF27" s="225">
        <f>'Cash Flow &amp; Valuation'!BF261+'Cash Flow &amp; Valuation'!BF262+'Cash Flow &amp; Valuation'!BF263+IF($F$13="Module On",BF23,0)</f>
        <v/>
      </c>
      <c r="BG27" s="225">
        <f>'Cash Flow &amp; Valuation'!BG261+'Cash Flow &amp; Valuation'!BG262+'Cash Flow &amp; Valuation'!BG263+IF($F$13="Module On",BG23,0)</f>
        <v/>
      </c>
      <c r="BH27" s="225">
        <f>'Cash Flow &amp; Valuation'!BH261+'Cash Flow &amp; Valuation'!BH262+'Cash Flow &amp; Valuation'!BH263+IF($F$13="Module On",BH23,0)</f>
        <v/>
      </c>
      <c r="BI27" s="225">
        <f>'Cash Flow &amp; Valuation'!BI261+'Cash Flow &amp; Valuation'!BI262+'Cash Flow &amp; Valuation'!BI263+IF($F$13="Module On",BI23,0)</f>
        <v/>
      </c>
      <c r="BJ27" s="225">
        <f>'Cash Flow &amp; Valuation'!BJ261+'Cash Flow &amp; Valuation'!BJ262+'Cash Flow &amp; Valuation'!BJ263+IF($F$13="Module On",BJ23,0)</f>
        <v/>
      </c>
      <c r="BK27" s="225">
        <f>'Cash Flow &amp; Valuation'!BK261+'Cash Flow &amp; Valuation'!BK262+'Cash Flow &amp; Valuation'!BK263+IF($F$13="Module On",BK23,0)</f>
        <v/>
      </c>
      <c r="BL27" s="225">
        <f>'Cash Flow &amp; Valuation'!BL261+'Cash Flow &amp; Valuation'!BL262+'Cash Flow &amp; Valuation'!BL263+IF($F$13="Module On",BL23,0)</f>
        <v/>
      </c>
      <c r="BM27" s="225">
        <f>'Cash Flow &amp; Valuation'!BM261+'Cash Flow &amp; Valuation'!BM262+'Cash Flow &amp; Valuation'!BM263+IF($F$13="Module On",BM23,0)</f>
        <v/>
      </c>
      <c r="BN27" s="225">
        <f>'Cash Flow &amp; Valuation'!BN261+'Cash Flow &amp; Valuation'!BN262+'Cash Flow &amp; Valuation'!BN263+IF($F$13="Module On",BN23,0)</f>
        <v/>
      </c>
      <c r="BO27" s="225">
        <f>'Cash Flow &amp; Valuation'!BO261+'Cash Flow &amp; Valuation'!BO262+'Cash Flow &amp; Valuation'!BO263+IF($F$13="Module On",BO23,0)</f>
        <v/>
      </c>
      <c r="BP27" s="225">
        <f>'Cash Flow &amp; Valuation'!BP261+'Cash Flow &amp; Valuation'!BP262+'Cash Flow &amp; Valuation'!BP263+IF($F$13="Module On",BP23,0)</f>
        <v/>
      </c>
      <c r="BQ27" s="225">
        <f>'Cash Flow &amp; Valuation'!BQ261+'Cash Flow &amp; Valuation'!BQ262+'Cash Flow &amp; Valuation'!BQ263+IF($F$13="Module On",BQ23,0)</f>
        <v/>
      </c>
      <c r="BR27" s="225">
        <f>'Cash Flow &amp; Valuation'!BR261+'Cash Flow &amp; Valuation'!BR262+'Cash Flow &amp; Valuation'!BR263+IF($F$13="Module On",BR23,0)</f>
        <v/>
      </c>
      <c r="BS27" s="225">
        <f>'Cash Flow &amp; Valuation'!BS261+'Cash Flow &amp; Valuation'!BS262+'Cash Flow &amp; Valuation'!BS263+IF($F$13="Module On",BS23,0)</f>
        <v/>
      </c>
      <c r="BT27" s="225">
        <f>'Cash Flow &amp; Valuation'!BT261+'Cash Flow &amp; Valuation'!BT262+'Cash Flow &amp; Valuation'!BT263+IF($F$13="Module On",BT23,0)</f>
        <v/>
      </c>
      <c r="BU27" s="225">
        <f>'Cash Flow &amp; Valuation'!BU261+'Cash Flow &amp; Valuation'!BU262+'Cash Flow &amp; Valuation'!BU263+IF($F$13="Module On",BU23,0)</f>
        <v/>
      </c>
      <c r="BV27" s="225">
        <f>'Cash Flow &amp; Valuation'!BV261+'Cash Flow &amp; Valuation'!BV262+'Cash Flow &amp; Valuation'!BV263+IF($F$13="Module On",BV23,0)</f>
        <v/>
      </c>
      <c r="BW27" s="225">
        <f>'Cash Flow &amp; Valuation'!BW261+'Cash Flow &amp; Valuation'!BW262+'Cash Flow &amp; Valuation'!BW263+IF($F$13="Module On",BW23,0)</f>
        <v/>
      </c>
      <c r="BX27" s="225">
        <f>'Cash Flow &amp; Valuation'!BX261+'Cash Flow &amp; Valuation'!BX262+'Cash Flow &amp; Valuation'!BX263+IF($F$13="Module On",BX23,0)</f>
        <v/>
      </c>
      <c r="BY27" s="225">
        <f>'Cash Flow &amp; Valuation'!BY261+'Cash Flow &amp; Valuation'!BY262+'Cash Flow &amp; Valuation'!BY263+IF($F$13="Module On",BY23,0)</f>
        <v/>
      </c>
      <c r="BZ27" s="225">
        <f>'Cash Flow &amp; Valuation'!BZ261+'Cash Flow &amp; Valuation'!BZ262+'Cash Flow &amp; Valuation'!BZ263+IF($F$13="Module On",BZ23,0)</f>
        <v/>
      </c>
      <c r="CA27" s="225">
        <f>'Cash Flow &amp; Valuation'!CA261+'Cash Flow &amp; Valuation'!CA262+'Cash Flow &amp; Valuation'!CA263+IF($F$13="Module On",CA23,0)</f>
        <v/>
      </c>
      <c r="CB27" s="225">
        <f>'Cash Flow &amp; Valuation'!CB261+'Cash Flow &amp; Valuation'!CB262+'Cash Flow &amp; Valuation'!CB263+IF($F$13="Module On",CB23,0)</f>
        <v/>
      </c>
      <c r="CC27" s="225">
        <f>'Cash Flow &amp; Valuation'!CC261+'Cash Flow &amp; Valuation'!CC262+'Cash Flow &amp; Valuation'!CC263+IF($F$13="Module On",CC23,0)</f>
        <v/>
      </c>
      <c r="CD27" s="225">
        <f>'Cash Flow &amp; Valuation'!CD261+'Cash Flow &amp; Valuation'!CD262+'Cash Flow &amp; Valuation'!CD263+IF($F$13="Module On",CD23,0)</f>
        <v/>
      </c>
      <c r="CE27" s="225">
        <f>'Cash Flow &amp; Valuation'!CE261+'Cash Flow &amp; Valuation'!CE262+'Cash Flow &amp; Valuation'!CE263+IF($F$13="Module On",CE23,0)</f>
        <v/>
      </c>
      <c r="CF27" s="225">
        <f>'Cash Flow &amp; Valuation'!CF261+'Cash Flow &amp; Valuation'!CF262+'Cash Flow &amp; Valuation'!CF263+IF($F$13="Module On",CF23,0)</f>
        <v/>
      </c>
      <c r="CG27" s="225">
        <f>'Cash Flow &amp; Valuation'!CG261+'Cash Flow &amp; Valuation'!CG262+'Cash Flow &amp; Valuation'!CG263+IF($F$13="Module On",CG23,0)</f>
        <v/>
      </c>
      <c r="CH27" s="225">
        <f>'Cash Flow &amp; Valuation'!CH261+'Cash Flow &amp; Valuation'!CH262+'Cash Flow &amp; Valuation'!CH263+IF($F$13="Module On",CH23,0)</f>
        <v/>
      </c>
      <c r="CI27" s="225">
        <f>'Cash Flow &amp; Valuation'!CI261+'Cash Flow &amp; Valuation'!CI262+'Cash Flow &amp; Valuation'!CI263+IF($F$13="Module On",CI23,0)</f>
        <v/>
      </c>
      <c r="CJ27" s="225">
        <f>'Cash Flow &amp; Valuation'!CJ261+'Cash Flow &amp; Valuation'!CJ262+'Cash Flow &amp; Valuation'!CJ263+IF($F$13="Module On",CJ23,0)</f>
        <v/>
      </c>
      <c r="CK27" s="225">
        <f>'Cash Flow &amp; Valuation'!CK261+'Cash Flow &amp; Valuation'!CK262+'Cash Flow &amp; Valuation'!CK263+IF($F$13="Module On",CK23,0)</f>
        <v/>
      </c>
      <c r="CL27" s="225">
        <f>'Cash Flow &amp; Valuation'!CL261+'Cash Flow &amp; Valuation'!CL262+'Cash Flow &amp; Valuation'!CL263+IF($F$13="Module On",CL23,0)</f>
        <v/>
      </c>
      <c r="CM27" s="225">
        <f>'Cash Flow &amp; Valuation'!CM261+'Cash Flow &amp; Valuation'!CM262+'Cash Flow &amp; Valuation'!CM263+IF($F$13="Module On",CM23,0)</f>
        <v/>
      </c>
      <c r="CN27" s="225">
        <f>'Cash Flow &amp; Valuation'!CN261+'Cash Flow &amp; Valuation'!CN262+'Cash Flow &amp; Valuation'!CN263+IF($F$13="Module On",CN23,0)</f>
        <v/>
      </c>
      <c r="CO27" s="225">
        <f>'Cash Flow &amp; Valuation'!CO261+'Cash Flow &amp; Valuation'!CO262+'Cash Flow &amp; Valuation'!CO263+IF($F$13="Module On",CO23,0)</f>
        <v/>
      </c>
      <c r="CP27" s="225">
        <f>'Cash Flow &amp; Valuation'!CP261+'Cash Flow &amp; Valuation'!CP262+'Cash Flow &amp; Valuation'!CP263+IF($F$13="Module On",CP23,0)</f>
        <v/>
      </c>
      <c r="CQ27" s="225">
        <f>'Cash Flow &amp; Valuation'!CQ261+'Cash Flow &amp; Valuation'!CQ262+'Cash Flow &amp; Valuation'!CQ263+IF($F$13="Module On",CQ23,0)</f>
        <v/>
      </c>
      <c r="CR27" s="225">
        <f>'Cash Flow &amp; Valuation'!CR261+'Cash Flow &amp; Valuation'!CR262+'Cash Flow &amp; Valuation'!CR263+IF($F$13="Module On",CR23,0)</f>
        <v/>
      </c>
      <c r="CS27" s="225">
        <f>'Cash Flow &amp; Valuation'!CS261+'Cash Flow &amp; Valuation'!CS262+'Cash Flow &amp; Valuation'!CS263+IF($F$13="Module On",CS23,0)</f>
        <v/>
      </c>
      <c r="CT27" s="225">
        <f>'Cash Flow &amp; Valuation'!CT261+'Cash Flow &amp; Valuation'!CT262+'Cash Flow &amp; Valuation'!CT263+IF($F$13="Module On",CT23,0)</f>
        <v/>
      </c>
      <c r="CU27" s="225">
        <f>'Cash Flow &amp; Valuation'!CU261+'Cash Flow &amp; Valuation'!CU262+'Cash Flow &amp; Valuation'!CU263+IF($F$13="Module On",CU23,0)</f>
        <v/>
      </c>
      <c r="CV27" s="225">
        <f>'Cash Flow &amp; Valuation'!CV261+'Cash Flow &amp; Valuation'!CV262+'Cash Flow &amp; Valuation'!CV263+IF($F$13="Module On",CV23,0)</f>
        <v/>
      </c>
      <c r="CW27" s="225">
        <f>'Cash Flow &amp; Valuation'!CW261+'Cash Flow &amp; Valuation'!CW262+'Cash Flow &amp; Valuation'!CW263+IF($F$13="Module On",CW23,0)</f>
        <v/>
      </c>
      <c r="CX27" s="225">
        <f>'Cash Flow &amp; Valuation'!CX261+'Cash Flow &amp; Valuation'!CX262+'Cash Flow &amp; Valuation'!CX263+IF($F$13="Module On",CX23,0)</f>
        <v/>
      </c>
      <c r="CY27" s="225">
        <f>'Cash Flow &amp; Valuation'!CY261+'Cash Flow &amp; Valuation'!CY262+'Cash Flow &amp; Valuation'!CY263+IF($F$13="Module On",CY23,0)</f>
        <v/>
      </c>
      <c r="CZ27" s="225">
        <f>'Cash Flow &amp; Valuation'!CZ261+'Cash Flow &amp; Valuation'!CZ262+'Cash Flow &amp; Valuation'!CZ263+IF($F$13="Module On",CZ23,0)</f>
        <v/>
      </c>
      <c r="DA27" s="225">
        <f>'Cash Flow &amp; Valuation'!DA261+'Cash Flow &amp; Valuation'!DA262+'Cash Flow &amp; Valuation'!DA263+IF($F$13="Module On",DA23,0)</f>
        <v/>
      </c>
      <c r="DB27" s="225">
        <f>'Cash Flow &amp; Valuation'!DB261+'Cash Flow &amp; Valuation'!DB262+'Cash Flow &amp; Valuation'!DB263+IF($F$13="Module On",DB23,0)</f>
        <v/>
      </c>
    </row>
    <row r="28">
      <c r="E28" s="255" t="inlineStr">
        <is>
          <t>Difference (model less report)</t>
        </is>
      </c>
      <c r="F28" s="257">
        <f>SUM(AA28:DB28)</f>
        <v/>
      </c>
      <c r="H28" s="231" t="inlineStr">
        <is>
          <t>Model net working-capital change (row 27) less the report's published change (row 26); the life-of-mine total reconciles toward the report's net (about US$10M).</t>
        </is>
      </c>
      <c r="AA28" s="225">
        <f>AA27-AA26</f>
        <v/>
      </c>
      <c r="AB28" s="225">
        <f>AB27-AB26</f>
        <v/>
      </c>
      <c r="AC28" s="225">
        <f>AC27-AC26</f>
        <v/>
      </c>
      <c r="AD28" s="225">
        <f>AD27-AD26</f>
        <v/>
      </c>
      <c r="AE28" s="225">
        <f>AE27-AE26</f>
        <v/>
      </c>
      <c r="AF28" s="225">
        <f>AF27-AF26</f>
        <v/>
      </c>
      <c r="AG28" s="225">
        <f>AG27-AG26</f>
        <v/>
      </c>
      <c r="AH28" s="225">
        <f>AH27-AH26</f>
        <v/>
      </c>
      <c r="AI28" s="225">
        <f>AI27-AI26</f>
        <v/>
      </c>
      <c r="AJ28" s="225">
        <f>AJ27-AJ26</f>
        <v/>
      </c>
      <c r="AK28" s="225">
        <f>AK27-AK26</f>
        <v/>
      </c>
      <c r="AL28" s="225">
        <f>AL27-AL26</f>
        <v/>
      </c>
      <c r="AM28" s="225">
        <f>AM27-AM26</f>
        <v/>
      </c>
      <c r="AN28" s="225">
        <f>AN27-AN26</f>
        <v/>
      </c>
      <c r="AO28" s="225">
        <f>AO27-AO26</f>
        <v/>
      </c>
      <c r="AP28" s="225">
        <f>AP27-AP26</f>
        <v/>
      </c>
      <c r="AQ28" s="225">
        <f>AQ27-AQ26</f>
        <v/>
      </c>
      <c r="AR28" s="225">
        <f>AR27-AR26</f>
        <v/>
      </c>
      <c r="AS28" s="225">
        <f>AS27-AS26</f>
        <v/>
      </c>
      <c r="AT28" s="225">
        <f>AT27-AT26</f>
        <v/>
      </c>
      <c r="AU28" s="225">
        <f>AU27-AU26</f>
        <v/>
      </c>
      <c r="AV28" s="225">
        <f>AV27-AV26</f>
        <v/>
      </c>
      <c r="AW28" s="225">
        <f>AW27-AW26</f>
        <v/>
      </c>
      <c r="AX28" s="225">
        <f>AX27-AX26</f>
        <v/>
      </c>
      <c r="AY28" s="225">
        <f>AY27-AY26</f>
        <v/>
      </c>
      <c r="AZ28" s="225">
        <f>AZ27-AZ26</f>
        <v/>
      </c>
      <c r="BA28" s="225">
        <f>BA27-BA26</f>
        <v/>
      </c>
      <c r="BB28" s="225">
        <f>BB27-BB26</f>
        <v/>
      </c>
      <c r="BC28" s="225">
        <f>BC27-BC26</f>
        <v/>
      </c>
      <c r="BD28" s="225">
        <f>BD27-BD26</f>
        <v/>
      </c>
      <c r="BE28" s="225">
        <f>BE27-BE26</f>
        <v/>
      </c>
      <c r="BF28" s="225">
        <f>BF27-BF26</f>
        <v/>
      </c>
      <c r="BG28" s="225">
        <f>BG27-BG26</f>
        <v/>
      </c>
      <c r="BH28" s="225">
        <f>BH27-BH26</f>
        <v/>
      </c>
      <c r="BI28" s="225">
        <f>BI27-BI26</f>
        <v/>
      </c>
      <c r="BJ28" s="225">
        <f>BJ27-BJ26</f>
        <v/>
      </c>
      <c r="BK28" s="225">
        <f>BK27-BK26</f>
        <v/>
      </c>
      <c r="BL28" s="225">
        <f>BL27-BL26</f>
        <v/>
      </c>
      <c r="BM28" s="225">
        <f>BM27-BM26</f>
        <v/>
      </c>
      <c r="BN28" s="225">
        <f>BN27-BN26</f>
        <v/>
      </c>
      <c r="BO28" s="225">
        <f>BO27-BO26</f>
        <v/>
      </c>
      <c r="BP28" s="225">
        <f>BP27-BP26</f>
        <v/>
      </c>
      <c r="BQ28" s="225">
        <f>BQ27-BQ26</f>
        <v/>
      </c>
      <c r="BR28" s="225">
        <f>BR27-BR26</f>
        <v/>
      </c>
      <c r="BS28" s="225">
        <f>BS27-BS26</f>
        <v/>
      </c>
      <c r="BT28" s="225">
        <f>BT27-BT26</f>
        <v/>
      </c>
      <c r="BU28" s="225">
        <f>BU27-BU26</f>
        <v/>
      </c>
      <c r="BV28" s="225">
        <f>BV27-BV26</f>
        <v/>
      </c>
      <c r="BW28" s="225">
        <f>BW27-BW26</f>
        <v/>
      </c>
      <c r="BX28" s="225">
        <f>BX27-BX26</f>
        <v/>
      </c>
      <c r="BY28" s="225">
        <f>BY27-BY26</f>
        <v/>
      </c>
      <c r="BZ28" s="225">
        <f>BZ27-BZ26</f>
        <v/>
      </c>
      <c r="CA28" s="225">
        <f>CA27-CA26</f>
        <v/>
      </c>
      <c r="CB28" s="225">
        <f>CB27-CB26</f>
        <v/>
      </c>
      <c r="CC28" s="225">
        <f>CC27-CC26</f>
        <v/>
      </c>
      <c r="CD28" s="225">
        <f>CD27-CD26</f>
        <v/>
      </c>
      <c r="CE28" s="225">
        <f>CE27-CE26</f>
        <v/>
      </c>
      <c r="CF28" s="225">
        <f>CF27-CF26</f>
        <v/>
      </c>
      <c r="CG28" s="225">
        <f>CG27-CG26</f>
        <v/>
      </c>
      <c r="CH28" s="225">
        <f>CH27-CH26</f>
        <v/>
      </c>
      <c r="CI28" s="225">
        <f>CI27-CI26</f>
        <v/>
      </c>
      <c r="CJ28" s="225">
        <f>CJ27-CJ26</f>
        <v/>
      </c>
      <c r="CK28" s="225">
        <f>CK27-CK26</f>
        <v/>
      </c>
      <c r="CL28" s="225">
        <f>CL27-CL26</f>
        <v/>
      </c>
      <c r="CM28" s="225">
        <f>CM27-CM26</f>
        <v/>
      </c>
      <c r="CN28" s="225">
        <f>CN27-CN26</f>
        <v/>
      </c>
      <c r="CO28" s="225">
        <f>CO27-CO26</f>
        <v/>
      </c>
      <c r="CP28" s="225">
        <f>CP27-CP26</f>
        <v/>
      </c>
      <c r="CQ28" s="225">
        <f>CQ27-CQ26</f>
        <v/>
      </c>
      <c r="CR28" s="225">
        <f>CR27-CR26</f>
        <v/>
      </c>
      <c r="CS28" s="225">
        <f>CS27-CS26</f>
        <v/>
      </c>
      <c r="CT28" s="225">
        <f>CT27-CT26</f>
        <v/>
      </c>
      <c r="CU28" s="225">
        <f>CU27-CU26</f>
        <v/>
      </c>
      <c r="CV28" s="225">
        <f>CV27-CV26</f>
        <v/>
      </c>
      <c r="CW28" s="225">
        <f>CW27-CW26</f>
        <v/>
      </c>
      <c r="CX28" s="225">
        <f>CX27-CX26</f>
        <v/>
      </c>
      <c r="CY28" s="225">
        <f>CY27-CY26</f>
        <v/>
      </c>
      <c r="CZ28" s="225">
        <f>CZ27-CZ26</f>
        <v/>
      </c>
      <c r="DA28" s="225">
        <f>DA27-DA26</f>
        <v/>
      </c>
      <c r="DB28" s="225">
        <f>DB27-DB26</f>
        <v/>
      </c>
    </row>
  </sheetData>
  <dataValidations count="1">
    <dataValidation sqref="F13" showDropDown="0" showInputMessage="0" showErrorMessage="0" allowBlank="0" type="list">
      <formula1>List_Module</formula1>
    </dataValidation>
  </dataValidations>
  <pageMargins left="0.7" right="0.7" top="0.75" bottom="0.75" header="0.3" footer="0.3"/>
  <pageSetup orientation="portrait"/>
</worksheet>
</file>

<file path=xl/worksheets/sheet11.xml><?xml version="1.0" encoding="utf-8"?>
<worksheet xmlns="http://schemas.openxmlformats.org/spreadsheetml/2006/main">
  <sheetPr>
    <tabColor rgb="FFFFC000"/>
    <outlinePr summaryBelow="1" summaryRight="1"/>
    <pageSetUpPr/>
  </sheetPr>
  <dimension ref="A1:DC47"/>
  <sheetViews>
    <sheetView zoomScale="50" workbookViewId="0">
      <pane xSplit="26" ySplit="6" topLeftCell="AA7" activePane="bottomRight" state="frozen"/>
      <selection pane="topRight" activeCell="A1" sqref="A1"/>
      <selection pane="bottomLeft" activeCell="A1" sqref="A1"/>
      <selection pane="bottomRight" activeCell="A1" sqref="A1"/>
    </sheetView>
  </sheetViews>
  <sheetFormatPr baseColWidth="8" defaultColWidth="0" defaultRowHeight="14.4" outlineLevelRow="3"/>
  <cols>
    <col width="2.5546875" customWidth="1" style="2" min="1" max="1"/>
    <col width="3.5546875" customWidth="1" style="2" min="2" max="4"/>
    <col width="45.44140625" bestFit="1" customWidth="1" style="2" min="5" max="5"/>
    <col width="22.44140625" bestFit="1" customWidth="1" style="2" min="6" max="6"/>
    <col width="15.5546875" customWidth="1" style="2" min="7" max="7"/>
    <col width="50.5546875" customWidth="1" style="2" min="8" max="8"/>
    <col width="15.5546875" customWidth="1" style="2" min="9" max="9"/>
    <col width="34" customWidth="1" min="10" max="10"/>
    <col width="2.5546875" customWidth="1" style="2" min="11" max="11"/>
    <col outlineLevel="1" width="2.5546875" customWidth="1" style="2" min="12" max="24"/>
    <col width="15.5546875" customWidth="1" style="2" min="25" max="25"/>
    <col width="2.5546875" customWidth="1" style="2" min="26" max="26"/>
    <col width="10.5546875" bestFit="1" customWidth="1" style="2" min="27" max="27"/>
    <col width="10.44140625" bestFit="1" customWidth="1" style="2" min="28" max="30"/>
    <col width="10.5546875" bestFit="1" customWidth="1" style="2" min="31" max="31"/>
    <col width="10.44140625" bestFit="1" customWidth="1" style="2" min="32" max="34"/>
    <col width="10.5546875" bestFit="1" customWidth="1" style="2" min="35" max="35"/>
    <col width="11.44140625" bestFit="1" customWidth="1" style="2" min="36" max="75"/>
    <col width="10.44140625" bestFit="1" customWidth="1" style="2" min="76" max="78"/>
    <col width="10.5546875" bestFit="1" customWidth="1" style="2" min="79" max="79"/>
    <col width="10.44140625" bestFit="1" customWidth="1" style="2" min="80" max="82"/>
    <col width="10.5546875" bestFit="1" customWidth="1" style="2" min="83" max="83"/>
    <col width="10.44140625" bestFit="1" customWidth="1" style="2" min="84" max="86"/>
    <col width="10.5546875" bestFit="1" customWidth="1" style="2" min="87" max="87"/>
    <col width="10.44140625" bestFit="1" customWidth="1" style="2" min="88" max="90"/>
    <col width="10.5546875" bestFit="1" customWidth="1" style="2" min="91" max="91"/>
    <col width="10.44140625" bestFit="1" customWidth="1" style="2" min="92" max="94"/>
    <col width="10.5546875" bestFit="1" customWidth="1" style="2" min="95" max="95"/>
    <col width="10.44140625" bestFit="1" customWidth="1" style="2" min="96" max="98"/>
    <col width="10.5546875" bestFit="1" customWidth="1" style="2" min="99" max="99"/>
    <col width="10.44140625" bestFit="1" customWidth="1" style="2" min="100" max="102"/>
    <col width="10.5546875" bestFit="1" customWidth="1" style="2" min="103" max="103"/>
    <col width="10.44140625" bestFit="1" customWidth="1" style="2" min="104" max="106"/>
    <col width="2.5546875" customWidth="1" style="2" min="107" max="107"/>
    <col hidden="1" width="9.109375" customWidth="1" style="2" min="108" max="122"/>
    <col hidden="1" width="9.109375" customWidth="1" style="2" min="123" max="16384"/>
  </cols>
  <sheetData>
    <row r="1" ht="23.4" customHeight="1">
      <c r="A1" s="1">
        <f>Assumptions!A1</f>
        <v/>
      </c>
      <c r="B1" s="1" t="n"/>
      <c r="C1" s="1" t="n"/>
      <c r="D1" s="1" t="n"/>
      <c r="E1" s="1" t="n"/>
      <c r="F1" s="1" t="n"/>
      <c r="G1" s="1" t="n"/>
      <c r="H1" s="1" t="n"/>
      <c r="I1" s="1" t="n"/>
      <c r="J1" s="1" t="n"/>
      <c r="K1" s="1" t="n"/>
      <c r="L1" s="1" t="n"/>
      <c r="M1" s="1" t="n"/>
      <c r="N1" s="1" t="n"/>
      <c r="O1" s="1" t="n"/>
      <c r="P1" s="1" t="n"/>
      <c r="Q1" s="1" t="n"/>
      <c r="R1" s="1" t="n"/>
      <c r="S1" s="1" t="n"/>
      <c r="T1" s="1" t="n"/>
      <c r="U1" s="1" t="n"/>
      <c r="V1" s="1" t="n"/>
      <c r="W1" s="1" t="n"/>
      <c r="X1" s="1" t="n"/>
      <c r="Y1" s="1" t="n"/>
      <c r="Z1" s="1" t="n"/>
      <c r="AA1" s="1" t="n"/>
      <c r="AB1" s="1" t="n"/>
      <c r="AC1" s="1" t="n"/>
      <c r="AD1" s="1" t="n"/>
      <c r="AE1" s="1" t="n"/>
      <c r="AF1" s="1" t="n"/>
      <c r="AG1" s="1" t="n"/>
      <c r="AH1" s="1" t="n"/>
      <c r="AI1" s="1" t="n"/>
      <c r="AJ1" s="1" t="n"/>
      <c r="AK1" s="1" t="n"/>
      <c r="AL1" s="1" t="n"/>
      <c r="AM1" s="1" t="n"/>
      <c r="AN1" s="1" t="n"/>
      <c r="AO1" s="1" t="n"/>
      <c r="AP1" s="1" t="n"/>
      <c r="AQ1" s="1" t="n"/>
      <c r="AR1" s="1" t="n"/>
      <c r="AS1" s="1" t="n"/>
      <c r="AT1" s="1" t="n"/>
      <c r="AU1" s="1" t="n"/>
      <c r="AV1" s="1" t="n"/>
      <c r="AW1" s="1" t="n"/>
      <c r="AX1" s="1" t="n"/>
      <c r="AY1" s="1" t="n"/>
      <c r="AZ1" s="1" t="n"/>
      <c r="BA1" s="1" t="n"/>
      <c r="BB1" s="1" t="n"/>
      <c r="BC1" s="1" t="n"/>
      <c r="BD1" s="1" t="n"/>
      <c r="BE1" s="1" t="n"/>
      <c r="BF1" s="1" t="n"/>
      <c r="BG1" s="1" t="n"/>
      <c r="BH1" s="1" t="n"/>
      <c r="BI1" s="1" t="n"/>
      <c r="BJ1" s="1" t="n"/>
      <c r="BK1" s="1" t="n"/>
      <c r="BL1" s="1" t="n"/>
      <c r="BM1" s="1" t="n"/>
      <c r="BN1" s="1" t="n"/>
      <c r="BO1" s="1" t="n"/>
      <c r="BP1" s="1" t="n"/>
      <c r="BQ1" s="1" t="n"/>
      <c r="BR1" s="1" t="n"/>
      <c r="BS1" s="1" t="n"/>
      <c r="BT1" s="1" t="n"/>
      <c r="BU1" s="1" t="n"/>
      <c r="BV1" s="1" t="n"/>
      <c r="BW1" s="1" t="n"/>
      <c r="BX1" s="1" t="n"/>
      <c r="BY1" s="1" t="n"/>
      <c r="BZ1" s="1" t="n"/>
      <c r="CA1" s="1" t="n"/>
      <c r="CB1" s="1" t="n"/>
      <c r="CC1" s="1" t="n"/>
      <c r="CD1" s="1" t="n"/>
      <c r="CE1" s="1" t="n"/>
      <c r="CF1" s="1" t="n"/>
      <c r="CG1" s="1" t="n"/>
      <c r="CH1" s="1" t="n"/>
      <c r="CI1" s="1" t="n"/>
      <c r="CJ1" s="1" t="n"/>
      <c r="CK1" s="1" t="n"/>
      <c r="CL1" s="1" t="n"/>
      <c r="CM1" s="1" t="n"/>
      <c r="CN1" s="1" t="n"/>
      <c r="CO1" s="1" t="n"/>
      <c r="CP1" s="1" t="n"/>
      <c r="CQ1" s="1" t="n"/>
      <c r="CR1" s="1" t="n"/>
      <c r="CS1" s="1" t="n"/>
      <c r="CT1" s="1" t="n"/>
      <c r="CU1" s="1" t="n"/>
      <c r="CV1" s="1" t="n"/>
      <c r="CW1" s="1" t="n"/>
      <c r="CX1" s="1" t="n"/>
      <c r="CY1" s="1" t="n"/>
      <c r="CZ1" s="1" t="n"/>
      <c r="DA1" s="1" t="n"/>
      <c r="DB1" s="1" t="n"/>
      <c r="DC1" s="1" t="n"/>
    </row>
    <row r="2" ht="18" customHeight="1">
      <c r="A2" s="3">
        <f>MID(CELL("filename",A1),FIND("]",CELL("filename",A1))+1,255)</f>
        <v/>
      </c>
      <c r="B2" s="3" t="n"/>
      <c r="C2" s="3" t="n"/>
      <c r="D2" s="3" t="n"/>
      <c r="E2" s="3" t="n"/>
      <c r="F2" s="4" t="n"/>
      <c r="G2" s="3" t="n"/>
      <c r="H2" s="3" t="n"/>
      <c r="I2" s="3" t="n"/>
      <c r="J2" s="3" t="n"/>
      <c r="K2" s="3" t="n"/>
      <c r="L2" s="3" t="n"/>
      <c r="M2" s="3" t="n"/>
      <c r="N2" s="3" t="n"/>
      <c r="O2" s="3" t="n"/>
      <c r="P2" s="3" t="n"/>
      <c r="Q2" s="3" t="n"/>
      <c r="R2" s="3" t="n"/>
      <c r="S2" s="3" t="n"/>
      <c r="T2" s="3" t="n"/>
      <c r="U2" s="3" t="n"/>
      <c r="V2" s="3" t="n"/>
      <c r="W2" s="3" t="n"/>
      <c r="X2" s="3" t="n"/>
      <c r="Y2" s="3" t="n"/>
      <c r="Z2" s="3" t="n"/>
      <c r="AA2" s="3" t="n"/>
      <c r="AB2" s="3" t="n"/>
      <c r="AC2" s="3" t="n"/>
      <c r="AD2" s="3" t="n"/>
      <c r="AE2" s="3" t="n"/>
      <c r="AF2" s="3" t="n"/>
      <c r="AG2" s="3" t="n"/>
      <c r="AH2" s="3" t="n"/>
      <c r="AI2" s="3" t="n"/>
      <c r="AJ2" s="3" t="n"/>
      <c r="AK2" s="3" t="n"/>
      <c r="AL2" s="3" t="n"/>
      <c r="AM2" s="3" t="n"/>
      <c r="AN2" s="3" t="n"/>
      <c r="AO2" s="3" t="n"/>
      <c r="AP2" s="3" t="n"/>
      <c r="AQ2" s="3" t="n"/>
      <c r="AR2" s="3" t="n"/>
      <c r="AS2" s="3" t="n"/>
      <c r="AT2" s="3" t="n"/>
      <c r="AU2" s="3" t="n"/>
      <c r="AV2" s="3" t="n"/>
      <c r="AW2" s="3" t="n"/>
      <c r="AX2" s="3" t="n"/>
      <c r="AY2" s="3" t="n"/>
      <c r="AZ2" s="3" t="n"/>
      <c r="BA2" s="3" t="n"/>
      <c r="BB2" s="3" t="n"/>
      <c r="BC2" s="3" t="n"/>
      <c r="BD2" s="3" t="n"/>
      <c r="BE2" s="3" t="n"/>
      <c r="BF2" s="3" t="n"/>
      <c r="BG2" s="3" t="n"/>
      <c r="BH2" s="3" t="n"/>
      <c r="BI2" s="3" t="n"/>
      <c r="BJ2" s="3" t="n"/>
      <c r="BK2" s="3" t="n"/>
      <c r="BL2" s="3" t="n"/>
      <c r="BM2" s="3" t="n"/>
      <c r="BN2" s="3" t="n"/>
      <c r="BO2" s="3" t="n"/>
      <c r="BP2" s="3" t="n"/>
      <c r="BQ2" s="3" t="n"/>
      <c r="BR2" s="3" t="n"/>
      <c r="BS2" s="3" t="n"/>
      <c r="BT2" s="3" t="n"/>
      <c r="BU2" s="3" t="n"/>
      <c r="BV2" s="3" t="n"/>
      <c r="BW2" s="3" t="n"/>
      <c r="BX2" s="3" t="n"/>
      <c r="BY2" s="3" t="n"/>
      <c r="BZ2" s="3" t="n"/>
      <c r="CA2" s="3" t="n"/>
      <c r="CB2" s="3" t="n"/>
      <c r="CC2" s="3" t="n"/>
      <c r="CD2" s="3" t="n"/>
      <c r="CE2" s="3" t="n"/>
      <c r="CF2" s="3" t="n"/>
      <c r="CG2" s="3" t="n"/>
      <c r="CH2" s="3" t="n"/>
      <c r="CI2" s="3" t="n"/>
      <c r="CJ2" s="3" t="n"/>
      <c r="CK2" s="3" t="n"/>
      <c r="CL2" s="3" t="n"/>
      <c r="CM2" s="3" t="n"/>
      <c r="CN2" s="3" t="n"/>
      <c r="CO2" s="3" t="n"/>
      <c r="CP2" s="3" t="n"/>
      <c r="CQ2" s="3" t="n"/>
      <c r="CR2" s="3" t="n"/>
      <c r="CS2" s="3" t="n"/>
      <c r="CT2" s="3" t="n"/>
      <c r="CU2" s="3" t="n"/>
      <c r="CV2" s="3" t="n"/>
      <c r="CW2" s="3" t="n"/>
      <c r="CX2" s="3" t="n"/>
      <c r="CY2" s="3" t="n"/>
      <c r="CZ2" s="3" t="n"/>
      <c r="DA2" s="3" t="n"/>
      <c r="DB2" s="3" t="n"/>
      <c r="DC2" s="3" t="n"/>
    </row>
    <row r="3">
      <c r="A3" s="5" t="n"/>
      <c r="B3" s="5" t="n"/>
      <c r="C3" s="5" t="n"/>
      <c r="D3" s="5" t="n"/>
      <c r="E3" s="7" t="n"/>
      <c r="F3" s="6" t="n"/>
      <c r="G3" s="5" t="n"/>
      <c r="H3" s="7" t="n"/>
      <c r="I3" s="7" t="n"/>
      <c r="J3" s="7" t="n"/>
      <c r="K3" s="7" t="n"/>
      <c r="L3" s="7" t="n"/>
      <c r="M3" s="7" t="n"/>
      <c r="N3" s="7" t="n"/>
      <c r="O3" s="7" t="n"/>
      <c r="P3" s="7" t="n"/>
      <c r="Q3" s="7" t="n"/>
      <c r="R3" s="7" t="n"/>
      <c r="S3" s="7" t="n"/>
      <c r="T3" s="7" t="n"/>
      <c r="U3" s="7" t="n"/>
      <c r="V3" s="7" t="n"/>
      <c r="W3" s="7" t="n"/>
      <c r="X3" s="7" t="n"/>
      <c r="Y3" s="6" t="inlineStr">
        <is>
          <t>Period label:</t>
        </is>
      </c>
      <c r="Z3" s="7" t="n"/>
      <c r="AA3" s="12">
        <f>Assumptions!AA3</f>
        <v/>
      </c>
      <c r="AB3" s="12">
        <f>Assumptions!AB3</f>
        <v/>
      </c>
      <c r="AC3" s="12">
        <f>Assumptions!AC3</f>
        <v/>
      </c>
      <c r="AD3" s="12">
        <f>Assumptions!AD3</f>
        <v/>
      </c>
      <c r="AE3" s="12">
        <f>Assumptions!AE3</f>
        <v/>
      </c>
      <c r="AF3" s="12">
        <f>Assumptions!AF3</f>
        <v/>
      </c>
      <c r="AG3" s="12">
        <f>Assumptions!AG3</f>
        <v/>
      </c>
      <c r="AH3" s="12">
        <f>Assumptions!AH3</f>
        <v/>
      </c>
      <c r="AI3" s="12">
        <f>Assumptions!AI3</f>
        <v/>
      </c>
      <c r="AJ3" s="12">
        <f>Assumptions!AJ3</f>
        <v/>
      </c>
      <c r="AK3" s="12">
        <f>Assumptions!AK3</f>
        <v/>
      </c>
      <c r="AL3" s="12">
        <f>Assumptions!AL3</f>
        <v/>
      </c>
      <c r="AM3" s="12">
        <f>Assumptions!AM3</f>
        <v/>
      </c>
      <c r="AN3" s="12">
        <f>Assumptions!AN3</f>
        <v/>
      </c>
      <c r="AO3" s="12">
        <f>Assumptions!AO3</f>
        <v/>
      </c>
      <c r="AP3" s="12">
        <f>Assumptions!AP3</f>
        <v/>
      </c>
      <c r="AQ3" s="12">
        <f>Assumptions!AQ3</f>
        <v/>
      </c>
      <c r="AR3" s="12">
        <f>Assumptions!AR3</f>
        <v/>
      </c>
      <c r="AS3" s="12">
        <f>Assumptions!AS3</f>
        <v/>
      </c>
      <c r="AT3" s="12">
        <f>Assumptions!AT3</f>
        <v/>
      </c>
      <c r="AU3" s="12">
        <f>Assumptions!AU3</f>
        <v/>
      </c>
      <c r="AV3" s="12">
        <f>Assumptions!AV3</f>
        <v/>
      </c>
      <c r="AW3" s="12">
        <f>Assumptions!AW3</f>
        <v/>
      </c>
      <c r="AX3" s="12">
        <f>Assumptions!AX3</f>
        <v/>
      </c>
      <c r="AY3" s="12">
        <f>Assumptions!AY3</f>
        <v/>
      </c>
      <c r="AZ3" s="12">
        <f>Assumptions!AZ3</f>
        <v/>
      </c>
      <c r="BA3" s="12">
        <f>Assumptions!BA3</f>
        <v/>
      </c>
      <c r="BB3" s="12">
        <f>Assumptions!BB3</f>
        <v/>
      </c>
      <c r="BC3" s="12">
        <f>Assumptions!BC3</f>
        <v/>
      </c>
      <c r="BD3" s="12">
        <f>Assumptions!BD3</f>
        <v/>
      </c>
      <c r="BE3" s="12">
        <f>Assumptions!BE3</f>
        <v/>
      </c>
      <c r="BF3" s="12">
        <f>Assumptions!BF3</f>
        <v/>
      </c>
      <c r="BG3" s="12">
        <f>Assumptions!BG3</f>
        <v/>
      </c>
      <c r="BH3" s="12">
        <f>Assumptions!BH3</f>
        <v/>
      </c>
      <c r="BI3" s="12">
        <f>Assumptions!BI3</f>
        <v/>
      </c>
      <c r="BJ3" s="12">
        <f>Assumptions!BJ3</f>
        <v/>
      </c>
      <c r="BK3" s="12">
        <f>Assumptions!BK3</f>
        <v/>
      </c>
      <c r="BL3" s="12">
        <f>Assumptions!BL3</f>
        <v/>
      </c>
      <c r="BM3" s="12">
        <f>Assumptions!BM3</f>
        <v/>
      </c>
      <c r="BN3" s="12">
        <f>Assumptions!BN3</f>
        <v/>
      </c>
      <c r="BO3" s="12">
        <f>Assumptions!BO3</f>
        <v/>
      </c>
      <c r="BP3" s="12">
        <f>Assumptions!BP3</f>
        <v/>
      </c>
      <c r="BQ3" s="12">
        <f>Assumptions!BQ3</f>
        <v/>
      </c>
      <c r="BR3" s="12">
        <f>Assumptions!BR3</f>
        <v/>
      </c>
      <c r="BS3" s="12">
        <f>Assumptions!BS3</f>
        <v/>
      </c>
      <c r="BT3" s="12">
        <f>Assumptions!BT3</f>
        <v/>
      </c>
      <c r="BU3" s="12">
        <f>Assumptions!BU3</f>
        <v/>
      </c>
      <c r="BV3" s="12">
        <f>Assumptions!BV3</f>
        <v/>
      </c>
      <c r="BW3" s="12">
        <f>Assumptions!BW3</f>
        <v/>
      </c>
      <c r="BX3" s="12">
        <f>Assumptions!BX3</f>
        <v/>
      </c>
      <c r="BY3" s="12">
        <f>Assumptions!BY3</f>
        <v/>
      </c>
      <c r="BZ3" s="12">
        <f>Assumptions!BZ3</f>
        <v/>
      </c>
      <c r="CA3" s="12">
        <f>Assumptions!CA3</f>
        <v/>
      </c>
      <c r="CB3" s="12">
        <f>Assumptions!CB3</f>
        <v/>
      </c>
      <c r="CC3" s="12">
        <f>Assumptions!CC3</f>
        <v/>
      </c>
      <c r="CD3" s="12">
        <f>Assumptions!CD3</f>
        <v/>
      </c>
      <c r="CE3" s="12">
        <f>Assumptions!CE3</f>
        <v/>
      </c>
      <c r="CF3" s="12">
        <f>Assumptions!CF3</f>
        <v/>
      </c>
      <c r="CG3" s="12">
        <f>Assumptions!CG3</f>
        <v/>
      </c>
      <c r="CH3" s="12">
        <f>Assumptions!CH3</f>
        <v/>
      </c>
      <c r="CI3" s="12">
        <f>Assumptions!CI3</f>
        <v/>
      </c>
      <c r="CJ3" s="12">
        <f>Assumptions!CJ3</f>
        <v/>
      </c>
      <c r="CK3" s="12">
        <f>Assumptions!CK3</f>
        <v/>
      </c>
      <c r="CL3" s="12">
        <f>Assumptions!CL3</f>
        <v/>
      </c>
      <c r="CM3" s="12">
        <f>Assumptions!CM3</f>
        <v/>
      </c>
      <c r="CN3" s="12">
        <f>Assumptions!CN3</f>
        <v/>
      </c>
      <c r="CO3" s="12">
        <f>Assumptions!CO3</f>
        <v/>
      </c>
      <c r="CP3" s="12">
        <f>Assumptions!CP3</f>
        <v/>
      </c>
      <c r="CQ3" s="12">
        <f>Assumptions!CQ3</f>
        <v/>
      </c>
      <c r="CR3" s="12">
        <f>Assumptions!CR3</f>
        <v/>
      </c>
      <c r="CS3" s="12">
        <f>Assumptions!CS3</f>
        <v/>
      </c>
      <c r="CT3" s="12">
        <f>Assumptions!CT3</f>
        <v/>
      </c>
      <c r="CU3" s="12">
        <f>Assumptions!CU3</f>
        <v/>
      </c>
      <c r="CV3" s="12">
        <f>Assumptions!CV3</f>
        <v/>
      </c>
      <c r="CW3" s="12">
        <f>Assumptions!CW3</f>
        <v/>
      </c>
      <c r="CX3" s="12">
        <f>Assumptions!CX3</f>
        <v/>
      </c>
      <c r="CY3" s="12">
        <f>Assumptions!CY3</f>
        <v/>
      </c>
      <c r="CZ3" s="12">
        <f>Assumptions!CZ3</f>
        <v/>
      </c>
      <c r="DA3" s="12">
        <f>Assumptions!DA3</f>
        <v/>
      </c>
      <c r="DB3" s="12">
        <f>Assumptions!DB3</f>
        <v/>
      </c>
      <c r="DC3" s="7" t="n"/>
    </row>
    <row r="4">
      <c r="A4" s="5" t="n"/>
      <c r="B4" s="5" t="n"/>
      <c r="C4" s="5" t="n"/>
      <c r="D4" s="5" t="n"/>
      <c r="E4" s="7" t="n"/>
      <c r="F4" s="7" t="n"/>
      <c r="G4" s="7" t="n"/>
      <c r="H4" s="7" t="n"/>
      <c r="I4" s="7" t="n"/>
      <c r="J4" s="7" t="n"/>
      <c r="K4" s="7" t="n"/>
      <c r="L4" s="7" t="n"/>
      <c r="M4" s="7" t="n"/>
      <c r="N4" s="7" t="n"/>
      <c r="O4" s="7" t="n"/>
      <c r="P4" s="7" t="n"/>
      <c r="Q4" s="7" t="n"/>
      <c r="R4" s="7" t="n"/>
      <c r="S4" s="7" t="n"/>
      <c r="T4" s="7" t="n"/>
      <c r="U4" s="7" t="n"/>
      <c r="V4" s="7" t="n"/>
      <c r="W4" s="7" t="n"/>
      <c r="X4" s="7" t="n"/>
      <c r="Y4" s="6">
        <f>Assumptions!Y4</f>
        <v/>
      </c>
      <c r="Z4" s="7" t="n"/>
      <c r="AA4" s="12">
        <f>Assumptions!AA4</f>
        <v/>
      </c>
      <c r="AB4" s="12">
        <f>Assumptions!AB4</f>
        <v/>
      </c>
      <c r="AC4" s="12">
        <f>Assumptions!AC4</f>
        <v/>
      </c>
      <c r="AD4" s="12">
        <f>Assumptions!AD4</f>
        <v/>
      </c>
      <c r="AE4" s="12">
        <f>Assumptions!AE4</f>
        <v/>
      </c>
      <c r="AF4" s="12">
        <f>Assumptions!AF4</f>
        <v/>
      </c>
      <c r="AG4" s="12">
        <f>Assumptions!AG4</f>
        <v/>
      </c>
      <c r="AH4" s="12">
        <f>Assumptions!AH4</f>
        <v/>
      </c>
      <c r="AI4" s="12">
        <f>Assumptions!AI4</f>
        <v/>
      </c>
      <c r="AJ4" s="12">
        <f>Assumptions!AJ4</f>
        <v/>
      </c>
      <c r="AK4" s="12">
        <f>Assumptions!AK4</f>
        <v/>
      </c>
      <c r="AL4" s="12">
        <f>Assumptions!AL4</f>
        <v/>
      </c>
      <c r="AM4" s="12">
        <f>Assumptions!AM4</f>
        <v/>
      </c>
      <c r="AN4" s="12">
        <f>Assumptions!AN4</f>
        <v/>
      </c>
      <c r="AO4" s="12">
        <f>Assumptions!AO4</f>
        <v/>
      </c>
      <c r="AP4" s="12">
        <f>Assumptions!AP4</f>
        <v/>
      </c>
      <c r="AQ4" s="12">
        <f>Assumptions!AQ4</f>
        <v/>
      </c>
      <c r="AR4" s="12">
        <f>Assumptions!AR4</f>
        <v/>
      </c>
      <c r="AS4" s="12">
        <f>Assumptions!AS4</f>
        <v/>
      </c>
      <c r="AT4" s="12">
        <f>Assumptions!AT4</f>
        <v/>
      </c>
      <c r="AU4" s="12">
        <f>Assumptions!AU4</f>
        <v/>
      </c>
      <c r="AV4" s="12">
        <f>Assumptions!AV4</f>
        <v/>
      </c>
      <c r="AW4" s="12">
        <f>Assumptions!AW4</f>
        <v/>
      </c>
      <c r="AX4" s="12">
        <f>Assumptions!AX4</f>
        <v/>
      </c>
      <c r="AY4" s="12">
        <f>Assumptions!AY4</f>
        <v/>
      </c>
      <c r="AZ4" s="12">
        <f>Assumptions!AZ4</f>
        <v/>
      </c>
      <c r="BA4" s="12">
        <f>Assumptions!BA4</f>
        <v/>
      </c>
      <c r="BB4" s="12">
        <f>Assumptions!BB4</f>
        <v/>
      </c>
      <c r="BC4" s="12">
        <f>Assumptions!BC4</f>
        <v/>
      </c>
      <c r="BD4" s="12">
        <f>Assumptions!BD4</f>
        <v/>
      </c>
      <c r="BE4" s="12">
        <f>Assumptions!BE4</f>
        <v/>
      </c>
      <c r="BF4" s="12">
        <f>Assumptions!BF4</f>
        <v/>
      </c>
      <c r="BG4" s="12">
        <f>Assumptions!BG4</f>
        <v/>
      </c>
      <c r="BH4" s="12">
        <f>Assumptions!BH4</f>
        <v/>
      </c>
      <c r="BI4" s="12">
        <f>Assumptions!BI4</f>
        <v/>
      </c>
      <c r="BJ4" s="12">
        <f>Assumptions!BJ4</f>
        <v/>
      </c>
      <c r="BK4" s="12">
        <f>Assumptions!BK4</f>
        <v/>
      </c>
      <c r="BL4" s="12">
        <f>Assumptions!BL4</f>
        <v/>
      </c>
      <c r="BM4" s="12">
        <f>Assumptions!BM4</f>
        <v/>
      </c>
      <c r="BN4" s="12">
        <f>Assumptions!BN4</f>
        <v/>
      </c>
      <c r="BO4" s="12">
        <f>Assumptions!BO4</f>
        <v/>
      </c>
      <c r="BP4" s="12">
        <f>Assumptions!BP4</f>
        <v/>
      </c>
      <c r="BQ4" s="12">
        <f>Assumptions!BQ4</f>
        <v/>
      </c>
      <c r="BR4" s="12">
        <f>Assumptions!BR4</f>
        <v/>
      </c>
      <c r="BS4" s="12">
        <f>Assumptions!BS4</f>
        <v/>
      </c>
      <c r="BT4" s="12">
        <f>Assumptions!BT4</f>
        <v/>
      </c>
      <c r="BU4" s="12">
        <f>Assumptions!BU4</f>
        <v/>
      </c>
      <c r="BV4" s="12">
        <f>Assumptions!BV4</f>
        <v/>
      </c>
      <c r="BW4" s="12">
        <f>Assumptions!BW4</f>
        <v/>
      </c>
      <c r="BX4" s="12">
        <f>Assumptions!BX4</f>
        <v/>
      </c>
      <c r="BY4" s="12">
        <f>Assumptions!BY4</f>
        <v/>
      </c>
      <c r="BZ4" s="12">
        <f>Assumptions!BZ4</f>
        <v/>
      </c>
      <c r="CA4" s="12">
        <f>Assumptions!CA4</f>
        <v/>
      </c>
      <c r="CB4" s="12">
        <f>Assumptions!CB4</f>
        <v/>
      </c>
      <c r="CC4" s="12">
        <f>Assumptions!CC4</f>
        <v/>
      </c>
      <c r="CD4" s="12">
        <f>Assumptions!CD4</f>
        <v/>
      </c>
      <c r="CE4" s="12">
        <f>Assumptions!CE4</f>
        <v/>
      </c>
      <c r="CF4" s="12">
        <f>Assumptions!CF4</f>
        <v/>
      </c>
      <c r="CG4" s="12">
        <f>Assumptions!CG4</f>
        <v/>
      </c>
      <c r="CH4" s="12">
        <f>Assumptions!CH4</f>
        <v/>
      </c>
      <c r="CI4" s="12">
        <f>Assumptions!CI4</f>
        <v/>
      </c>
      <c r="CJ4" s="12">
        <f>Assumptions!CJ4</f>
        <v/>
      </c>
      <c r="CK4" s="12">
        <f>Assumptions!CK4</f>
        <v/>
      </c>
      <c r="CL4" s="12">
        <f>Assumptions!CL4</f>
        <v/>
      </c>
      <c r="CM4" s="12">
        <f>Assumptions!CM4</f>
        <v/>
      </c>
      <c r="CN4" s="12">
        <f>Assumptions!CN4</f>
        <v/>
      </c>
      <c r="CO4" s="12">
        <f>Assumptions!CO4</f>
        <v/>
      </c>
      <c r="CP4" s="12">
        <f>Assumptions!CP4</f>
        <v/>
      </c>
      <c r="CQ4" s="12">
        <f>Assumptions!CQ4</f>
        <v/>
      </c>
      <c r="CR4" s="12">
        <f>Assumptions!CR4</f>
        <v/>
      </c>
      <c r="CS4" s="12">
        <f>Assumptions!CS4</f>
        <v/>
      </c>
      <c r="CT4" s="12">
        <f>Assumptions!CT4</f>
        <v/>
      </c>
      <c r="CU4" s="12">
        <f>Assumptions!CU4</f>
        <v/>
      </c>
      <c r="CV4" s="12">
        <f>Assumptions!CV4</f>
        <v/>
      </c>
      <c r="CW4" s="12">
        <f>Assumptions!CW4</f>
        <v/>
      </c>
      <c r="CX4" s="12">
        <f>Assumptions!CX4</f>
        <v/>
      </c>
      <c r="CY4" s="12">
        <f>Assumptions!CY4</f>
        <v/>
      </c>
      <c r="CZ4" s="12">
        <f>Assumptions!CZ4</f>
        <v/>
      </c>
      <c r="DA4" s="12">
        <f>Assumptions!DA4</f>
        <v/>
      </c>
      <c r="DB4" s="12">
        <f>Assumptions!DB4</f>
        <v/>
      </c>
      <c r="DC4" s="7" t="n"/>
    </row>
    <row r="5">
      <c r="A5" s="5" t="n"/>
      <c r="B5" s="5" t="n"/>
      <c r="C5" s="5" t="n"/>
      <c r="D5" s="5" t="n"/>
      <c r="E5" s="5" t="n"/>
      <c r="F5" s="6" t="n"/>
      <c r="G5" s="5" t="n"/>
      <c r="H5" s="7" t="n"/>
      <c r="I5" s="7" t="n"/>
      <c r="J5" s="7" t="n"/>
      <c r="K5" s="7" t="n"/>
      <c r="L5" s="7" t="n"/>
      <c r="M5" s="7" t="n"/>
      <c r="N5" s="7" t="n"/>
      <c r="O5" s="7" t="n"/>
      <c r="P5" s="7" t="n"/>
      <c r="Q5" s="7" t="n"/>
      <c r="R5" s="7" t="n"/>
      <c r="S5" s="7" t="n"/>
      <c r="T5" s="7" t="n"/>
      <c r="U5" s="7" t="n"/>
      <c r="V5" s="7" t="n"/>
      <c r="W5" s="7" t="n"/>
      <c r="X5" s="7" t="n"/>
      <c r="Y5" s="7" t="n"/>
      <c r="Z5" s="7" t="n"/>
      <c r="AA5" s="7" t="n"/>
      <c r="AB5" s="7" t="n"/>
      <c r="AC5" s="7" t="n"/>
      <c r="AD5" s="7" t="n"/>
      <c r="AE5" s="7" t="n"/>
      <c r="AF5" s="7" t="n"/>
      <c r="AG5" s="7" t="n"/>
      <c r="AH5" s="7" t="n"/>
      <c r="AI5" s="7" t="n"/>
      <c r="AJ5" s="7" t="n"/>
      <c r="AK5" s="7" t="n"/>
      <c r="AL5" s="7" t="n"/>
      <c r="AM5" s="7" t="n"/>
      <c r="AN5" s="7" t="n"/>
      <c r="AO5" s="7" t="n"/>
      <c r="AP5" s="7" t="n"/>
      <c r="AQ5" s="7" t="n"/>
      <c r="AR5" s="7" t="n"/>
      <c r="AS5" s="7" t="n"/>
      <c r="AT5" s="7" t="n"/>
      <c r="AU5" s="7" t="n"/>
      <c r="AV5" s="7" t="n"/>
      <c r="AW5" s="7" t="n"/>
      <c r="AX5" s="7" t="n"/>
      <c r="AY5" s="7" t="n"/>
      <c r="AZ5" s="7" t="n"/>
      <c r="BA5" s="7" t="n"/>
      <c r="BB5" s="7" t="n"/>
      <c r="BC5" s="7" t="n"/>
      <c r="BD5" s="7" t="n"/>
      <c r="BE5" s="7" t="n"/>
      <c r="BF5" s="7" t="n"/>
      <c r="BG5" s="7" t="n"/>
      <c r="BH5" s="7" t="n"/>
      <c r="BI5" s="7" t="n"/>
      <c r="BJ5" s="7" t="n"/>
      <c r="BK5" s="7" t="n"/>
      <c r="BL5" s="7" t="n"/>
      <c r="BM5" s="7" t="n"/>
      <c r="BN5" s="7" t="n"/>
      <c r="BO5" s="7" t="n"/>
      <c r="BP5" s="7" t="n"/>
      <c r="BQ5" s="7" t="n"/>
      <c r="BR5" s="7" t="n"/>
      <c r="BS5" s="7" t="n"/>
      <c r="BT5" s="7" t="n"/>
      <c r="BU5" s="7" t="n"/>
      <c r="BV5" s="7" t="n"/>
      <c r="BW5" s="7" t="n"/>
      <c r="BX5" s="7" t="n"/>
      <c r="BY5" s="7" t="n"/>
      <c r="BZ5" s="7" t="n"/>
      <c r="CA5" s="7" t="n"/>
      <c r="CB5" s="7" t="n"/>
      <c r="CC5" s="7" t="n"/>
      <c r="CD5" s="7" t="n"/>
      <c r="CE5" s="7" t="n"/>
      <c r="CF5" s="7" t="n"/>
      <c r="CG5" s="7" t="n"/>
      <c r="CH5" s="7" t="n"/>
      <c r="CI5" s="7" t="n"/>
      <c r="CJ5" s="7" t="n"/>
      <c r="CK5" s="7" t="n"/>
      <c r="CL5" s="7" t="n"/>
      <c r="CM5" s="7" t="n"/>
      <c r="CN5" s="7" t="n"/>
      <c r="CO5" s="7" t="n"/>
      <c r="CP5" s="7" t="n"/>
      <c r="CQ5" s="7" t="n"/>
      <c r="CR5" s="7" t="n"/>
      <c r="CS5" s="7" t="n"/>
      <c r="CT5" s="7" t="n"/>
      <c r="CU5" s="7" t="n"/>
      <c r="CV5" s="7" t="n"/>
      <c r="CW5" s="7" t="n"/>
      <c r="CX5" s="7" t="n"/>
      <c r="CY5" s="7" t="n"/>
      <c r="CZ5" s="7" t="n"/>
      <c r="DA5" s="7" t="n"/>
      <c r="DB5" s="7" t="n"/>
      <c r="DC5" s="7" t="n"/>
    </row>
    <row r="6" ht="15.6" customHeight="1">
      <c r="A6" s="5" t="n"/>
      <c r="B6" s="5" t="n"/>
      <c r="C6" s="5" t="n"/>
      <c r="D6" s="5" t="n"/>
      <c r="E6" s="5" t="inlineStr">
        <is>
          <t>Line Item</t>
        </is>
      </c>
      <c r="F6" s="16" t="inlineStr">
        <is>
          <t>Amount</t>
        </is>
      </c>
      <c r="G6" s="17" t="inlineStr">
        <is>
          <t>Unit</t>
        </is>
      </c>
      <c r="H6" s="212" t="inlineStr">
        <is>
          <t>Comment/Source/Named Range</t>
        </is>
      </c>
      <c r="I6" s="7" t="n"/>
      <c r="J6" s="7" t="n"/>
      <c r="K6" s="7" t="n"/>
      <c r="L6" s="7" t="n"/>
      <c r="M6" s="7" t="n"/>
      <c r="N6" s="7" t="n"/>
      <c r="O6" s="7" t="n"/>
      <c r="P6" s="7" t="n"/>
      <c r="Q6" s="7" t="n"/>
      <c r="R6" s="7" t="n"/>
      <c r="S6" s="7" t="n"/>
      <c r="T6" s="7" t="n"/>
      <c r="U6" s="7" t="n"/>
      <c r="V6" s="7" t="n"/>
      <c r="W6" s="7" t="n"/>
      <c r="X6" s="7" t="n"/>
      <c r="Y6" s="6" t="inlineStr">
        <is>
          <t>Sum/Max/Av.</t>
        </is>
      </c>
      <c r="Z6" s="7" t="n"/>
      <c r="AA6" s="7" t="n"/>
      <c r="AB6" s="7" t="n"/>
      <c r="AC6" s="7" t="n"/>
      <c r="AD6" s="7" t="n"/>
      <c r="AE6" s="7" t="n"/>
      <c r="AF6" s="7" t="n"/>
      <c r="AG6" s="7" t="n"/>
      <c r="AH6" s="7" t="n"/>
      <c r="AI6" s="7" t="n"/>
      <c r="AJ6" s="7" t="n"/>
      <c r="AK6" s="7" t="n"/>
      <c r="AL6" s="7" t="n"/>
      <c r="AM6" s="7" t="n"/>
      <c r="AN6" s="7" t="n"/>
      <c r="AO6" s="7" t="n"/>
      <c r="AP6" s="7" t="n"/>
      <c r="AQ6" s="7" t="n"/>
      <c r="AR6" s="7" t="n"/>
      <c r="AS6" s="7" t="n"/>
      <c r="AT6" s="7" t="n"/>
      <c r="AU6" s="7" t="n"/>
      <c r="AV6" s="7" t="n"/>
      <c r="AW6" s="7" t="n"/>
      <c r="AX6" s="7" t="n"/>
      <c r="AY6" s="7" t="n"/>
      <c r="AZ6" s="7" t="n"/>
      <c r="BA6" s="7" t="n"/>
      <c r="BB6" s="7" t="n"/>
      <c r="BC6" s="7" t="n"/>
      <c r="BD6" s="7" t="n"/>
      <c r="BE6" s="7" t="n"/>
      <c r="BF6" s="7" t="n"/>
      <c r="BG6" s="7" t="n"/>
      <c r="BH6" s="7" t="n"/>
      <c r="BI6" s="7" t="n"/>
      <c r="BJ6" s="7" t="n"/>
      <c r="BK6" s="7" t="n"/>
      <c r="BL6" s="7" t="n"/>
      <c r="BM6" s="7" t="n"/>
      <c r="BN6" s="7" t="n"/>
      <c r="BO6" s="7" t="n"/>
      <c r="BP6" s="7" t="n"/>
      <c r="BQ6" s="7" t="n"/>
      <c r="BR6" s="7" t="n"/>
      <c r="BS6" s="7" t="n"/>
      <c r="BT6" s="7" t="n"/>
      <c r="BU6" s="7" t="n"/>
      <c r="BV6" s="7" t="n"/>
      <c r="BW6" s="7" t="n"/>
      <c r="BX6" s="7" t="n"/>
      <c r="BY6" s="7" t="n"/>
      <c r="BZ6" s="7" t="n"/>
      <c r="CA6" s="7" t="n"/>
      <c r="CB6" s="7" t="n"/>
      <c r="CC6" s="7" t="n"/>
      <c r="CD6" s="7" t="n"/>
      <c r="CE6" s="7" t="n"/>
      <c r="CF6" s="7" t="n"/>
      <c r="CG6" s="7" t="n"/>
      <c r="CH6" s="7" t="n"/>
      <c r="CI6" s="7" t="n"/>
      <c r="CJ6" s="7" t="n"/>
      <c r="CK6" s="7" t="n"/>
      <c r="CL6" s="7" t="n"/>
      <c r="CM6" s="7" t="n"/>
      <c r="CN6" s="7" t="n"/>
      <c r="CO6" s="7" t="n"/>
      <c r="CP6" s="7" t="n"/>
      <c r="CQ6" s="7" t="n"/>
      <c r="CR6" s="7" t="n"/>
      <c r="CS6" s="7" t="n"/>
      <c r="CT6" s="7" t="n"/>
      <c r="CU6" s="7" t="n"/>
      <c r="CV6" s="7" t="n"/>
      <c r="CW6" s="7" t="n"/>
      <c r="CX6" s="7" t="n"/>
      <c r="CY6" s="7" t="n"/>
      <c r="CZ6" s="7" t="n"/>
      <c r="DA6" s="7" t="n"/>
      <c r="DB6" s="7" t="n"/>
      <c r="DC6" s="7" t="n"/>
    </row>
    <row r="7">
      <c r="J7" s="2" t="n"/>
    </row>
    <row r="8" ht="26.4" customHeight="1" thickBot="1">
      <c r="A8" s="65" t="inlineStr">
        <is>
          <t>CAPEX BUILD-UP</t>
        </is>
      </c>
      <c r="B8" s="18" t="n"/>
      <c r="C8" s="18" t="n"/>
      <c r="D8" s="18" t="n"/>
      <c r="E8" s="18" t="n"/>
      <c r="F8" s="18" t="n"/>
      <c r="G8" s="18" t="n"/>
      <c r="H8" s="18" t="n"/>
      <c r="I8" s="18" t="n"/>
      <c r="J8" s="18" t="n"/>
      <c r="K8" s="18" t="n"/>
      <c r="L8" s="18" t="n"/>
      <c r="M8" s="18" t="n"/>
      <c r="N8" s="18" t="n"/>
      <c r="O8" s="18" t="n"/>
      <c r="P8" s="18" t="n"/>
      <c r="Q8" s="18" t="n"/>
      <c r="R8" s="18" t="n"/>
      <c r="S8" s="18" t="n"/>
      <c r="T8" s="18" t="n"/>
      <c r="U8" s="18" t="n"/>
      <c r="V8" s="18" t="n"/>
      <c r="W8" s="18" t="n"/>
      <c r="X8" s="18" t="n"/>
      <c r="Y8" s="18" t="n"/>
      <c r="Z8" s="18" t="n"/>
      <c r="AA8" s="18" t="n"/>
      <c r="AB8" s="18" t="n"/>
      <c r="AC8" s="18" t="n"/>
      <c r="AD8" s="18" t="n"/>
      <c r="AE8" s="18" t="n"/>
      <c r="AF8" s="18" t="n"/>
      <c r="AG8" s="18" t="n"/>
      <c r="AH8" s="18" t="n"/>
      <c r="AI8" s="18" t="n"/>
      <c r="AJ8" s="18" t="n"/>
      <c r="AK8" s="18" t="n"/>
      <c r="AL8" s="18" t="n"/>
      <c r="AM8" s="18" t="n"/>
      <c r="AN8" s="18" t="n"/>
      <c r="AO8" s="18" t="n"/>
      <c r="AP8" s="18" t="n"/>
      <c r="AQ8" s="18" t="n"/>
      <c r="AR8" s="18" t="n"/>
      <c r="AS8" s="18" t="n"/>
      <c r="AT8" s="18" t="n"/>
      <c r="AU8" s="18" t="n"/>
      <c r="AV8" s="18" t="n"/>
      <c r="AW8" s="18" t="n"/>
      <c r="AX8" s="18" t="n"/>
      <c r="AY8" s="18" t="n"/>
      <c r="AZ8" s="18" t="n"/>
      <c r="BA8" s="18" t="n"/>
      <c r="BB8" s="18" t="n"/>
      <c r="BC8" s="18" t="n"/>
      <c r="BD8" s="18" t="n"/>
      <c r="BE8" s="18" t="n"/>
      <c r="BF8" s="18" t="n"/>
      <c r="BG8" s="18" t="n"/>
      <c r="BH8" s="18" t="n"/>
      <c r="BI8" s="18" t="n"/>
      <c r="BJ8" s="18" t="n"/>
      <c r="BK8" s="18" t="n"/>
      <c r="BL8" s="18" t="n"/>
      <c r="BM8" s="18" t="n"/>
      <c r="BN8" s="18" t="n"/>
      <c r="BO8" s="18" t="n"/>
      <c r="BP8" s="18" t="n"/>
      <c r="BQ8" s="18" t="n"/>
      <c r="BR8" s="18" t="n"/>
      <c r="BS8" s="18" t="n"/>
      <c r="BT8" s="18" t="n"/>
      <c r="BU8" s="18" t="n"/>
      <c r="BV8" s="18" t="n"/>
      <c r="BW8" s="18" t="n"/>
      <c r="BX8" s="18" t="n"/>
      <c r="BY8" s="18" t="n"/>
      <c r="BZ8" s="18" t="n"/>
      <c r="CA8" s="18" t="n"/>
      <c r="CB8" s="18" t="n"/>
      <c r="CC8" s="18" t="n"/>
      <c r="CD8" s="18" t="n"/>
      <c r="CE8" s="18" t="n"/>
      <c r="CF8" s="18" t="n"/>
      <c r="CG8" s="18" t="n"/>
      <c r="CH8" s="18" t="n"/>
      <c r="CI8" s="18" t="n"/>
      <c r="CJ8" s="18" t="n"/>
      <c r="CK8" s="18" t="n"/>
      <c r="CL8" s="18" t="n"/>
      <c r="CM8" s="18" t="n"/>
      <c r="CN8" s="18" t="n"/>
      <c r="CO8" s="18" t="n"/>
      <c r="CP8" s="18" t="n"/>
      <c r="CQ8" s="18" t="n"/>
      <c r="CR8" s="18" t="n"/>
      <c r="CS8" s="18" t="n"/>
      <c r="CT8" s="18" t="n"/>
      <c r="CU8" s="18" t="n"/>
      <c r="CV8" s="18" t="n"/>
      <c r="CW8" s="18" t="n"/>
      <c r="CX8" s="18" t="n"/>
      <c r="CY8" s="18" t="n"/>
      <c r="CZ8" s="18" t="n"/>
      <c r="DA8" s="18" t="n"/>
      <c r="DB8" s="18" t="n"/>
      <c r="DC8" s="18" t="n"/>
    </row>
    <row r="9" outlineLevel="1" ht="21" customHeight="1" thickBot="1" thickTop="1">
      <c r="A9" s="18" t="inlineStr">
        <is>
          <t>Capex Build-up</t>
        </is>
      </c>
      <c r="B9" s="18" t="n"/>
      <c r="C9" s="18" t="n"/>
      <c r="D9" s="18" t="n"/>
      <c r="E9" s="18" t="n"/>
      <c r="F9" s="18" t="n"/>
      <c r="G9" s="18" t="n"/>
      <c r="H9" s="18" t="n"/>
      <c r="I9" s="18" t="n"/>
      <c r="J9" s="18" t="n"/>
      <c r="K9" s="18" t="n"/>
      <c r="L9" s="18" t="n"/>
      <c r="M9" s="18" t="n"/>
      <c r="N9" s="18" t="n"/>
      <c r="O9" s="18" t="n"/>
      <c r="P9" s="18" t="n"/>
      <c r="Q9" s="18" t="n"/>
      <c r="R9" s="18" t="n"/>
      <c r="S9" s="18" t="n"/>
      <c r="T9" s="18" t="n"/>
      <c r="U9" s="18" t="n"/>
      <c r="V9" s="18" t="n"/>
      <c r="W9" s="18" t="n"/>
      <c r="X9" s="18" t="n"/>
      <c r="Y9" s="18" t="n"/>
      <c r="Z9" s="18" t="n"/>
      <c r="AA9" s="18" t="n"/>
      <c r="AB9" s="18" t="n"/>
      <c r="AC9" s="18" t="n"/>
      <c r="AD9" s="18" t="n"/>
      <c r="AE9" s="18" t="n"/>
      <c r="AF9" s="18" t="n"/>
      <c r="AG9" s="18" t="n"/>
      <c r="AH9" s="18" t="n"/>
      <c r="AI9" s="18" t="n"/>
      <c r="AJ9" s="18" t="n"/>
      <c r="AK9" s="18" t="n"/>
      <c r="AL9" s="18" t="n"/>
      <c r="AM9" s="18" t="n"/>
      <c r="AN9" s="18" t="n"/>
      <c r="AO9" s="18" t="n"/>
      <c r="AP9" s="18" t="n"/>
      <c r="AQ9" s="18" t="n"/>
      <c r="AR9" s="18" t="n"/>
      <c r="AS9" s="18" t="n"/>
      <c r="AT9" s="18" t="n"/>
      <c r="AU9" s="18" t="n"/>
      <c r="AV9" s="18" t="n"/>
      <c r="AW9" s="18" t="n"/>
      <c r="AX9" s="18" t="n"/>
      <c r="AY9" s="18" t="n"/>
      <c r="AZ9" s="18" t="n"/>
      <c r="BA9" s="18" t="n"/>
      <c r="BB9" s="18" t="n"/>
      <c r="BC9" s="18" t="n"/>
      <c r="BD9" s="18" t="n"/>
      <c r="BE9" s="18" t="n"/>
      <c r="BF9" s="18" t="n"/>
      <c r="BG9" s="18" t="n"/>
      <c r="BH9" s="18" t="n"/>
      <c r="BI9" s="18" t="n"/>
      <c r="BJ9" s="18" t="n"/>
      <c r="BK9" s="18" t="n"/>
      <c r="BL9" s="18" t="n"/>
      <c r="BM9" s="18" t="n"/>
      <c r="BN9" s="18" t="n"/>
      <c r="BO9" s="18" t="n"/>
      <c r="BP9" s="18" t="n"/>
      <c r="BQ9" s="18" t="n"/>
      <c r="BR9" s="18" t="n"/>
      <c r="BS9" s="18" t="n"/>
      <c r="BT9" s="18" t="n"/>
      <c r="BU9" s="18" t="n"/>
      <c r="BV9" s="18" t="n"/>
      <c r="BW9" s="18" t="n"/>
      <c r="BX9" s="18" t="n"/>
      <c r="BY9" s="18" t="n"/>
      <c r="BZ9" s="18" t="n"/>
      <c r="CA9" s="18" t="n"/>
      <c r="CB9" s="18" t="n"/>
      <c r="CC9" s="18" t="n"/>
      <c r="CD9" s="18" t="n"/>
      <c r="CE9" s="18" t="n"/>
      <c r="CF9" s="18" t="n"/>
      <c r="CG9" s="18" t="n"/>
      <c r="CH9" s="18" t="n"/>
      <c r="CI9" s="18" t="n"/>
      <c r="CJ9" s="18" t="n"/>
      <c r="CK9" s="18" t="n"/>
      <c r="CL9" s="18" t="n"/>
      <c r="CM9" s="18" t="n"/>
      <c r="CN9" s="18" t="n"/>
      <c r="CO9" s="18" t="n"/>
      <c r="CP9" s="18" t="n"/>
      <c r="CQ9" s="18" t="n"/>
      <c r="CR9" s="18" t="n"/>
      <c r="CS9" s="18" t="n"/>
      <c r="CT9" s="18" t="n"/>
      <c r="CU9" s="18" t="n"/>
      <c r="CV9" s="18" t="n"/>
      <c r="CW9" s="18" t="n"/>
      <c r="CX9" s="18" t="n"/>
      <c r="CY9" s="18" t="n"/>
      <c r="CZ9" s="18" t="n"/>
      <c r="DA9" s="18" t="n"/>
      <c r="DB9" s="18" t="n"/>
      <c r="DC9" s="18" t="n"/>
    </row>
    <row r="10" outlineLevel="2" ht="15" customHeight="1" thickTop="1"/>
    <row r="11" outlineLevel="2" ht="18" customHeight="1" thickBot="1">
      <c r="B11" s="19" t="inlineStr">
        <is>
          <t>Capex Build-up</t>
        </is>
      </c>
      <c r="C11" s="19" t="n"/>
      <c r="D11" s="19" t="n"/>
      <c r="E11" s="19" t="n"/>
      <c r="F11" s="19" t="n"/>
      <c r="G11" s="19" t="n"/>
      <c r="H11" s="19" t="n"/>
      <c r="I11" s="19" t="n"/>
      <c r="J11" s="19" t="n"/>
      <c r="K11" s="19" t="n"/>
      <c r="L11" s="19" t="n"/>
      <c r="M11" s="19" t="n"/>
      <c r="N11" s="19" t="n"/>
      <c r="O11" s="19" t="n"/>
      <c r="P11" s="19" t="n"/>
      <c r="Q11" s="19" t="n"/>
      <c r="R11" s="19" t="n"/>
      <c r="S11" s="19" t="n"/>
      <c r="T11" s="19" t="n"/>
      <c r="U11" s="19" t="n"/>
      <c r="V11" s="19" t="n"/>
      <c r="W11" s="19" t="n"/>
      <c r="X11" s="19" t="n"/>
      <c r="Y11" s="19" t="n"/>
      <c r="Z11" s="19" t="n"/>
      <c r="AA11" s="19" t="n"/>
      <c r="AB11" s="19" t="n"/>
      <c r="AC11" s="19" t="n"/>
      <c r="AD11" s="19" t="n"/>
      <c r="AE11" s="19" t="n"/>
      <c r="AF11" s="19" t="n"/>
      <c r="AG11" s="19" t="n"/>
      <c r="AH11" s="19" t="n"/>
      <c r="AI11" s="19" t="n"/>
      <c r="AJ11" s="19" t="n"/>
      <c r="AK11" s="19" t="n"/>
      <c r="AL11" s="19" t="n"/>
      <c r="AM11" s="19" t="n"/>
      <c r="AN11" s="19" t="n"/>
      <c r="AO11" s="19" t="n"/>
      <c r="AP11" s="19" t="n"/>
      <c r="AQ11" s="19" t="n"/>
      <c r="AR11" s="19" t="n"/>
      <c r="AS11" s="19" t="n"/>
      <c r="AT11" s="19" t="n"/>
      <c r="AU11" s="19" t="n"/>
      <c r="AV11" s="19" t="n"/>
      <c r="AW11" s="19" t="n"/>
      <c r="AX11" s="19" t="n"/>
      <c r="AY11" s="19" t="n"/>
      <c r="AZ11" s="19" t="n"/>
      <c r="BA11" s="19" t="n"/>
      <c r="BB11" s="19" t="n"/>
      <c r="BC11" s="19" t="n"/>
      <c r="BD11" s="19" t="n"/>
      <c r="BE11" s="19" t="n"/>
      <c r="BF11" s="19" t="n"/>
      <c r="BG11" s="19" t="n"/>
      <c r="BH11" s="19" t="n"/>
      <c r="BI11" s="19" t="n"/>
      <c r="BJ11" s="19" t="n"/>
      <c r="BK11" s="19" t="n"/>
      <c r="BL11" s="19" t="n"/>
      <c r="BM11" s="19" t="n"/>
      <c r="BN11" s="19" t="n"/>
      <c r="BO11" s="19" t="n"/>
      <c r="BP11" s="19" t="n"/>
      <c r="BQ11" s="19" t="n"/>
      <c r="BR11" s="19" t="n"/>
      <c r="BS11" s="19" t="n"/>
      <c r="BT11" s="19" t="n"/>
      <c r="BU11" s="19" t="n"/>
      <c r="BV11" s="19" t="n"/>
      <c r="BW11" s="19" t="n"/>
      <c r="BX11" s="19" t="n"/>
      <c r="BY11" s="19" t="n"/>
      <c r="BZ11" s="19" t="n"/>
      <c r="CA11" s="19" t="n"/>
      <c r="CB11" s="19" t="n"/>
      <c r="CC11" s="19" t="n"/>
      <c r="CD11" s="19" t="n"/>
      <c r="CE11" s="19" t="n"/>
      <c r="CF11" s="19" t="n"/>
      <c r="CG11" s="19" t="n"/>
      <c r="CH11" s="19" t="n"/>
      <c r="CI11" s="19" t="n"/>
      <c r="CJ11" s="19" t="n"/>
      <c r="CK11" s="19" t="n"/>
      <c r="CL11" s="19" t="n"/>
      <c r="CM11" s="19" t="n"/>
      <c r="CN11" s="19" t="n"/>
      <c r="CO11" s="19" t="n"/>
      <c r="CP11" s="19" t="n"/>
      <c r="CQ11" s="19" t="n"/>
      <c r="CR11" s="19" t="n"/>
      <c r="CS11" s="19" t="n"/>
      <c r="CT11" s="19" t="n"/>
      <c r="CU11" s="19" t="n"/>
      <c r="CV11" s="19" t="n"/>
      <c r="CW11" s="19" t="n"/>
      <c r="CX11" s="19" t="n"/>
      <c r="CY11" s="19" t="n"/>
      <c r="CZ11" s="19" t="n"/>
      <c r="DA11" s="19" t="n"/>
      <c r="DB11" s="19" t="n"/>
      <c r="DC11" s="19" t="n"/>
    </row>
    <row r="12" outlineLevel="3" ht="15" customHeight="1" thickTop="1"/>
    <row r="13">
      <c r="E13" s="213" t="inlineStr">
        <is>
          <t>Capital composition by cost area</t>
        </is>
      </c>
      <c r="F13" s="119" t="n"/>
      <c r="H13" s="231" t="inlineStr">
        <is>
          <t>Reference composition of capital by WBS cost area (Table 21-1 / Table 1-5, p.434) reconciling to the model's live capital totals; it does not change the cash flow (the per-year capital is driven on the Assumptions tab).</t>
        </is>
      </c>
    </row>
    <row r="15">
      <c r="E15" s="254" t="inlineStr">
        <is>
          <t>INITIAL CAPITAL BY AREA</t>
        </is>
      </c>
    </row>
    <row r="16">
      <c r="E16" s="213" t="inlineStr">
        <is>
          <t>Mining</t>
        </is>
      </c>
      <c r="F16" s="94" t="n">
        <v>60.2</v>
      </c>
      <c r="G16" s="96" t="inlineStr">
        <is>
          <t>US$'M</t>
        </is>
      </c>
      <c r="H16" s="231" t="inlineStr">
        <is>
          <t>Capital cost by WBS area (Table 21-1 / Table 1-5, p.434).</t>
        </is>
      </c>
    </row>
    <row r="17">
      <c r="E17" s="213" t="inlineStr">
        <is>
          <t>Process Plant</t>
        </is>
      </c>
      <c r="F17" s="94" t="n">
        <v>63.9</v>
      </c>
      <c r="G17" s="96" t="inlineStr">
        <is>
          <t>US$'M</t>
        </is>
      </c>
      <c r="H17" s="231" t="inlineStr">
        <is>
          <t>Capital cost by WBS area (Table 21-1 / Table 1-5, p.434).</t>
        </is>
      </c>
    </row>
    <row r="18">
      <c r="E18" s="213" t="inlineStr">
        <is>
          <t>Additional Process Facilities</t>
        </is>
      </c>
      <c r="F18" s="94" t="n">
        <v>18.7</v>
      </c>
      <c r="G18" s="96" t="inlineStr">
        <is>
          <t>US$'M</t>
        </is>
      </c>
      <c r="H18" s="231" t="inlineStr">
        <is>
          <t>Capital cost by WBS area (Table 21-1 / Table 1-5, p.434).</t>
        </is>
      </c>
    </row>
    <row r="19">
      <c r="E19" s="213" t="inlineStr">
        <is>
          <t>On-Site Infrastructure</t>
        </is>
      </c>
      <c r="F19" s="94" t="n">
        <v>32.8</v>
      </c>
      <c r="G19" s="96" t="inlineStr">
        <is>
          <t>US$'M</t>
        </is>
      </c>
      <c r="H19" s="231" t="inlineStr">
        <is>
          <t>Capital cost by WBS area (Table 21-1 / Table 1-5, p.434).</t>
        </is>
      </c>
    </row>
    <row r="20">
      <c r="E20" s="213" t="inlineStr">
        <is>
          <t>Off-Site Infrastructure</t>
        </is>
      </c>
      <c r="F20" s="94" t="n">
        <v>1.1</v>
      </c>
      <c r="G20" s="96" t="inlineStr">
        <is>
          <t>US$'M</t>
        </is>
      </c>
      <c r="H20" s="231" t="inlineStr">
        <is>
          <t>Capital cost by WBS area (Table 21-1 / Table 1-5, p.434).</t>
        </is>
      </c>
    </row>
    <row r="21">
      <c r="E21" s="213" t="inlineStr">
        <is>
          <t>Indirects (Preliminaries + EPCM)</t>
        </is>
      </c>
      <c r="F21" s="94" t="n">
        <v>27.8</v>
      </c>
      <c r="G21" s="96" t="inlineStr">
        <is>
          <t>US$'M</t>
        </is>
      </c>
      <c r="H21" s="231" t="inlineStr">
        <is>
          <t>Capital cost by WBS area (Table 21-1 / Table 1-5, p.434).</t>
        </is>
      </c>
    </row>
    <row r="22">
      <c r="E22" s="213" t="inlineStr">
        <is>
          <t>Owner's Cost</t>
        </is>
      </c>
      <c r="F22" s="94" t="n">
        <v>10.1</v>
      </c>
      <c r="G22" s="96" t="inlineStr">
        <is>
          <t>US$'M</t>
        </is>
      </c>
      <c r="H22" s="231" t="inlineStr">
        <is>
          <t>Capital cost by WBS area (Table 21-1 / Table 1-5, p.434).</t>
        </is>
      </c>
    </row>
    <row r="23">
      <c r="E23" s="213" t="inlineStr">
        <is>
          <t>Contingency (Provisions)</t>
        </is>
      </c>
      <c r="F23" s="94" t="n">
        <v>24</v>
      </c>
      <c r="G23" s="96" t="inlineStr">
        <is>
          <t>US$'M</t>
        </is>
      </c>
      <c r="H23" s="231" t="inlineStr">
        <is>
          <t>Capital cost by WBS area (Table 21-1 / Table 1-5, p.434).</t>
        </is>
      </c>
    </row>
    <row r="24">
      <c r="E24" s="213" t="inlineStr">
        <is>
          <t>Initial capital - build-up total</t>
        </is>
      </c>
      <c r="F24" s="257">
        <f>SUM(F16:F23)</f>
        <v/>
      </c>
    </row>
    <row r="25">
      <c r="E25" s="213" t="inlineStr">
        <is>
          <t>Initial capital in the model (construction-year cash flow)</t>
        </is>
      </c>
      <c r="F25" s="256">
        <f>SUM(Assumptions!AA54:AN54)</f>
        <v/>
      </c>
      <c r="H25" s="231" t="inlineStr">
        <is>
          <t>Initial capital carried in the model, spent over the construction years (Assumptions row 54; Table 22-2, p.460-461). The ~US$0.3M difference from the by-area total is report rounding.</t>
        </is>
      </c>
    </row>
    <row r="26">
      <c r="E26" s="213" t="inlineStr">
        <is>
          <t>Reconciliation (build-up less model)</t>
        </is>
      </c>
      <c r="F26" s="257">
        <f>F24-F25</f>
        <v/>
      </c>
    </row>
    <row r="28">
      <c r="E28" s="254" t="inlineStr">
        <is>
          <t>SUSTAINING CAPITAL BY AREA</t>
        </is>
      </c>
    </row>
    <row r="29">
      <c r="E29" s="213" t="inlineStr">
        <is>
          <t>Mining</t>
        </is>
      </c>
      <c r="F29" s="94" t="n">
        <v>259.1</v>
      </c>
      <c r="G29" s="96" t="inlineStr">
        <is>
          <t>US$'M</t>
        </is>
      </c>
      <c r="H29" s="231" t="inlineStr">
        <is>
          <t>Capital cost by WBS area (Table 21-1 / Table 1-5, p.434).</t>
        </is>
      </c>
    </row>
    <row r="30">
      <c r="E30" s="213" t="inlineStr">
        <is>
          <t>Additional Process Facilities</t>
        </is>
      </c>
      <c r="F30" s="94" t="n">
        <v>25</v>
      </c>
      <c r="G30" s="96" t="inlineStr">
        <is>
          <t>US$'M</t>
        </is>
      </c>
      <c r="H30" s="231" t="inlineStr">
        <is>
          <t>Capital cost by WBS area (Table 21-1 / Table 1-5, p.434).</t>
        </is>
      </c>
    </row>
    <row r="31">
      <c r="E31" s="213" t="inlineStr">
        <is>
          <t>On-Site Infrastructure</t>
        </is>
      </c>
      <c r="F31" s="94" t="n">
        <v>0.2</v>
      </c>
      <c r="G31" s="96" t="inlineStr">
        <is>
          <t>US$'M</t>
        </is>
      </c>
      <c r="H31" s="231" t="inlineStr">
        <is>
          <t>Capital cost by WBS area (Table 21-1 / Table 1-5, p.434).</t>
        </is>
      </c>
    </row>
    <row r="32">
      <c r="E32" s="213" t="inlineStr">
        <is>
          <t>Contingency (Provisions)</t>
        </is>
      </c>
      <c r="F32" s="94" t="n">
        <v>2.9</v>
      </c>
      <c r="G32" s="96" t="inlineStr">
        <is>
          <t>US$'M</t>
        </is>
      </c>
      <c r="H32" s="231" t="inlineStr">
        <is>
          <t>Capital cost by WBS area (Table 21-1 / Table 1-5, p.434).</t>
        </is>
      </c>
    </row>
    <row r="33">
      <c r="E33" s="213" t="inlineStr">
        <is>
          <t>Growth (embedded)</t>
        </is>
      </c>
      <c r="F33" s="94" t="n">
        <v>2.5</v>
      </c>
      <c r="G33" s="96" t="inlineStr">
        <is>
          <t>US$'M</t>
        </is>
      </c>
      <c r="H33" s="231" t="inlineStr">
        <is>
          <t>Capital cost by WBS area (Table 21-1 / Table 1-5, p.434).</t>
        </is>
      </c>
    </row>
    <row r="34">
      <c r="E34" s="213" t="inlineStr">
        <is>
          <t>Sustaining capital - build-up total</t>
        </is>
      </c>
      <c r="F34" s="257">
        <f>SUM(F29:F33)</f>
        <v/>
      </c>
    </row>
    <row r="35">
      <c r="E35" s="213" t="inlineStr">
        <is>
          <t>Sustaining capital in the model (per-year cash flow)</t>
        </is>
      </c>
      <c r="F35" s="256">
        <f>SUM(Assumptions!AA75:AN75)</f>
        <v/>
      </c>
      <c r="H35" s="231" t="inlineStr">
        <is>
          <t>Sustaining capital carried in the model (Assumptions row 75; per-year Table 22-2 Sustaining Capital row; US$287.3M LOM, Table 1-5). The per-year schedule sums to ~US$289M vs US$287.3M stated, report rounding.</t>
        </is>
      </c>
    </row>
    <row r="36">
      <c r="E36" s="213" t="inlineStr">
        <is>
          <t>Reconciliation (build-up less model)</t>
        </is>
      </c>
      <c r="F36" s="257">
        <f>F34-F35</f>
        <v/>
      </c>
    </row>
    <row r="38">
      <c r="E38" s="254" t="inlineStr">
        <is>
          <t>EXPANSION CAPITAL BY AREA</t>
        </is>
      </c>
    </row>
    <row r="39">
      <c r="E39" s="213" t="inlineStr">
        <is>
          <t>Process Plant</t>
        </is>
      </c>
      <c r="F39" s="94" t="n">
        <v>8.800000000000001</v>
      </c>
      <c r="G39" s="96" t="inlineStr">
        <is>
          <t>US$'M</t>
        </is>
      </c>
      <c r="H39" s="231" t="inlineStr">
        <is>
          <t>Capital cost by WBS area (Table 21-1 / Table 1-5, p.434).</t>
        </is>
      </c>
    </row>
    <row r="40">
      <c r="E40" s="213" t="inlineStr">
        <is>
          <t>On-Site Infrastructure</t>
        </is>
      </c>
      <c r="F40" s="94" t="n">
        <v>1.7</v>
      </c>
      <c r="G40" s="96" t="inlineStr">
        <is>
          <t>US$'M</t>
        </is>
      </c>
      <c r="H40" s="231" t="inlineStr">
        <is>
          <t>Capital cost by WBS area (Table 21-1 / Table 1-5, p.434).</t>
        </is>
      </c>
    </row>
    <row r="41">
      <c r="E41" s="213" t="inlineStr">
        <is>
          <t>EPCM</t>
        </is>
      </c>
      <c r="F41" s="94" t="n">
        <v>1.6</v>
      </c>
      <c r="G41" s="96" t="inlineStr">
        <is>
          <t>US$'M</t>
        </is>
      </c>
      <c r="H41" s="231" t="inlineStr">
        <is>
          <t>Capital cost by WBS area (Table 21-1 / Table 1-5, p.434).</t>
        </is>
      </c>
    </row>
    <row r="42">
      <c r="E42" s="213" t="inlineStr">
        <is>
          <t>Contingency (Provisions)</t>
        </is>
      </c>
      <c r="F42" s="94" t="n">
        <v>1.5</v>
      </c>
      <c r="G42" s="96" t="inlineStr">
        <is>
          <t>US$'M</t>
        </is>
      </c>
      <c r="H42" s="231" t="inlineStr">
        <is>
          <t>Capital cost by WBS area (Table 21-1 / Table 1-5, p.434).</t>
        </is>
      </c>
    </row>
    <row r="43">
      <c r="E43" s="213" t="inlineStr">
        <is>
          <t>Additional Process Facilities</t>
        </is>
      </c>
      <c r="F43" s="94" t="n">
        <v>1.1</v>
      </c>
      <c r="G43" s="96" t="inlineStr">
        <is>
          <t>US$'M</t>
        </is>
      </c>
      <c r="H43" s="231" t="inlineStr">
        <is>
          <t>Capital cost by WBS area (Table 21-1 / Table 1-5, p.434).</t>
        </is>
      </c>
    </row>
    <row r="44">
      <c r="E44" s="213" t="inlineStr">
        <is>
          <t>Mining</t>
        </is>
      </c>
      <c r="F44" s="94" t="n">
        <v>0.6</v>
      </c>
      <c r="G44" s="96" t="inlineStr">
        <is>
          <t>US$'M</t>
        </is>
      </c>
      <c r="H44" s="231" t="inlineStr">
        <is>
          <t>Capital cost by WBS area (Table 21-1 / Table 1-5, p.434).</t>
        </is>
      </c>
    </row>
    <row r="45">
      <c r="E45" s="213" t="inlineStr">
        <is>
          <t>Expansion capital - build-up total</t>
        </is>
      </c>
      <c r="F45" s="257">
        <f>SUM(F39:F44)</f>
        <v/>
      </c>
    </row>
    <row r="46">
      <c r="E46" s="213" t="inlineStr">
        <is>
          <t>Expansion capital in the model (Year-3 cash flow)</t>
        </is>
      </c>
      <c r="F46" s="256">
        <f>SUM(Assumptions!AA56:AN56)</f>
        <v/>
      </c>
      <c r="H46" s="231" t="inlineStr">
        <is>
          <t>Expansion capital carried in the model (Assumptions row 56; Phase 2 flotation-leach circuit, incurred in Year 3; Table 22-2). US$15.4M LOM.</t>
        </is>
      </c>
    </row>
    <row r="47">
      <c r="E47" s="213" t="inlineStr">
        <is>
          <t>Reconciliation (build-up less model)</t>
        </is>
      </c>
      <c r="F47" s="257">
        <f>F45-F46</f>
        <v/>
      </c>
    </row>
  </sheetData>
  <pageMargins left="0.7" right="0.7" top="0.75" bottom="0.75" header="0.3" footer="0.3"/>
  <pageSetup orientation="portrait"/>
</worksheet>
</file>

<file path=xl/worksheets/sheet12.xml><?xml version="1.0" encoding="utf-8"?>
<worksheet xmlns="http://schemas.openxmlformats.org/spreadsheetml/2006/main">
  <sheetPr>
    <tabColor rgb="FFFFC000"/>
    <outlinePr summaryBelow="1" summaryRight="1"/>
    <pageSetUpPr/>
  </sheetPr>
  <dimension ref="A1:DC23"/>
  <sheetViews>
    <sheetView zoomScale="50" workbookViewId="0">
      <pane xSplit="26" ySplit="6" topLeftCell="AA7" activePane="bottomRight" state="frozen"/>
      <selection pane="topRight" activeCell="A1" sqref="A1"/>
      <selection pane="bottomLeft" activeCell="A1" sqref="A1"/>
      <selection pane="bottomRight" activeCell="A1" sqref="A1"/>
    </sheetView>
  </sheetViews>
  <sheetFormatPr baseColWidth="8" defaultColWidth="0" defaultRowHeight="14.4" outlineLevelRow="3"/>
  <cols>
    <col width="2.5546875" customWidth="1" style="2" min="1" max="1"/>
    <col width="3.5546875" customWidth="1" style="2" min="2" max="4"/>
    <col width="45.44140625" bestFit="1" customWidth="1" style="2" min="5" max="5"/>
    <col width="22.44140625" bestFit="1" customWidth="1" style="2" min="6" max="6"/>
    <col width="15.5546875" customWidth="1" style="2" min="7" max="7"/>
    <col width="50.5546875" customWidth="1" style="2" min="8" max="8"/>
    <col width="15.5546875" customWidth="1" style="2" min="9" max="9"/>
    <col width="34" customWidth="1" min="10" max="10"/>
    <col width="2.5546875" customWidth="1" style="2" min="11" max="11"/>
    <col outlineLevel="1" width="2.5546875" customWidth="1" style="2" min="12" max="24"/>
    <col width="15.5546875" customWidth="1" style="2" min="25" max="25"/>
    <col width="2.5546875" customWidth="1" style="2" min="26" max="26"/>
    <col width="10.5546875" bestFit="1" customWidth="1" style="2" min="27" max="27"/>
    <col width="10.44140625" bestFit="1" customWidth="1" style="2" min="28" max="30"/>
    <col width="10.5546875" bestFit="1" customWidth="1" style="2" min="31" max="31"/>
    <col width="10.44140625" bestFit="1" customWidth="1" style="2" min="32" max="34"/>
    <col width="10.5546875" bestFit="1" customWidth="1" style="2" min="35" max="35"/>
    <col width="11.44140625" bestFit="1" customWidth="1" style="2" min="36" max="75"/>
    <col width="10.44140625" bestFit="1" customWidth="1" style="2" min="76" max="78"/>
    <col width="10.5546875" bestFit="1" customWidth="1" style="2" min="79" max="79"/>
    <col width="10.44140625" bestFit="1" customWidth="1" style="2" min="80" max="82"/>
    <col width="10.5546875" bestFit="1" customWidth="1" style="2" min="83" max="83"/>
    <col width="10.44140625" bestFit="1" customWidth="1" style="2" min="84" max="86"/>
    <col width="10.5546875" bestFit="1" customWidth="1" style="2" min="87" max="87"/>
    <col width="10.44140625" bestFit="1" customWidth="1" style="2" min="88" max="90"/>
    <col width="10.5546875" bestFit="1" customWidth="1" style="2" min="91" max="91"/>
    <col width="10.44140625" bestFit="1" customWidth="1" style="2" min="92" max="94"/>
    <col width="10.5546875" bestFit="1" customWidth="1" style="2" min="95" max="95"/>
    <col width="10.44140625" bestFit="1" customWidth="1" style="2" min="96" max="98"/>
    <col width="10.5546875" bestFit="1" customWidth="1" style="2" min="99" max="99"/>
    <col width="10.44140625" bestFit="1" customWidth="1" style="2" min="100" max="102"/>
    <col width="10.5546875" bestFit="1" customWidth="1" style="2" min="103" max="103"/>
    <col width="10.44140625" bestFit="1" customWidth="1" style="2" min="104" max="106"/>
    <col width="2.5546875" customWidth="1" style="2" min="107" max="107"/>
    <col hidden="1" width="9.109375" customWidth="1" style="2" min="108" max="122"/>
    <col hidden="1" width="9.109375" customWidth="1" style="2" min="123" max="16384"/>
  </cols>
  <sheetData>
    <row r="1" ht="23.4" customHeight="1">
      <c r="A1" s="1">
        <f>Assumptions!A1</f>
        <v/>
      </c>
      <c r="B1" s="1" t="n"/>
      <c r="C1" s="1" t="n"/>
      <c r="D1" s="1" t="n"/>
      <c r="E1" s="1" t="n"/>
      <c r="F1" s="1" t="n"/>
      <c r="G1" s="1" t="n"/>
      <c r="H1" s="1" t="n"/>
      <c r="I1" s="1" t="n"/>
      <c r="J1" s="1" t="n"/>
      <c r="K1" s="1" t="n"/>
      <c r="L1" s="1" t="n"/>
      <c r="M1" s="1" t="n"/>
      <c r="N1" s="1" t="n"/>
      <c r="O1" s="1" t="n"/>
      <c r="P1" s="1" t="n"/>
      <c r="Q1" s="1" t="n"/>
      <c r="R1" s="1" t="n"/>
      <c r="S1" s="1" t="n"/>
      <c r="T1" s="1" t="n"/>
      <c r="U1" s="1" t="n"/>
      <c r="V1" s="1" t="n"/>
      <c r="W1" s="1" t="n"/>
      <c r="X1" s="1" t="n"/>
      <c r="Y1" s="1" t="n"/>
      <c r="Z1" s="1" t="n"/>
      <c r="AA1" s="1" t="n"/>
      <c r="AB1" s="1" t="n"/>
      <c r="AC1" s="1" t="n"/>
      <c r="AD1" s="1" t="n"/>
      <c r="AE1" s="1" t="n"/>
      <c r="AF1" s="1" t="n"/>
      <c r="AG1" s="1" t="n"/>
      <c r="AH1" s="1" t="n"/>
      <c r="AI1" s="1" t="n"/>
      <c r="AJ1" s="1" t="n"/>
      <c r="AK1" s="1" t="n"/>
      <c r="AL1" s="1" t="n"/>
      <c r="AM1" s="1" t="n"/>
      <c r="AN1" s="1" t="n"/>
      <c r="AO1" s="1" t="n"/>
      <c r="AP1" s="1" t="n"/>
      <c r="AQ1" s="1" t="n"/>
      <c r="AR1" s="1" t="n"/>
      <c r="AS1" s="1" t="n"/>
      <c r="AT1" s="1" t="n"/>
      <c r="AU1" s="1" t="n"/>
      <c r="AV1" s="1" t="n"/>
      <c r="AW1" s="1" t="n"/>
      <c r="AX1" s="1" t="n"/>
      <c r="AY1" s="1" t="n"/>
      <c r="AZ1" s="1" t="n"/>
      <c r="BA1" s="1" t="n"/>
      <c r="BB1" s="1" t="n"/>
      <c r="BC1" s="1" t="n"/>
      <c r="BD1" s="1" t="n"/>
      <c r="BE1" s="1" t="n"/>
      <c r="BF1" s="1" t="n"/>
      <c r="BG1" s="1" t="n"/>
      <c r="BH1" s="1" t="n"/>
      <c r="BI1" s="1" t="n"/>
      <c r="BJ1" s="1" t="n"/>
      <c r="BK1" s="1" t="n"/>
      <c r="BL1" s="1" t="n"/>
      <c r="BM1" s="1" t="n"/>
      <c r="BN1" s="1" t="n"/>
      <c r="BO1" s="1" t="n"/>
      <c r="BP1" s="1" t="n"/>
      <c r="BQ1" s="1" t="n"/>
      <c r="BR1" s="1" t="n"/>
      <c r="BS1" s="1" t="n"/>
      <c r="BT1" s="1" t="n"/>
      <c r="BU1" s="1" t="n"/>
      <c r="BV1" s="1" t="n"/>
      <c r="BW1" s="1" t="n"/>
      <c r="BX1" s="1" t="n"/>
      <c r="BY1" s="1" t="n"/>
      <c r="BZ1" s="1" t="n"/>
      <c r="CA1" s="1" t="n"/>
      <c r="CB1" s="1" t="n"/>
      <c r="CC1" s="1" t="n"/>
      <c r="CD1" s="1" t="n"/>
      <c r="CE1" s="1" t="n"/>
      <c r="CF1" s="1" t="n"/>
      <c r="CG1" s="1" t="n"/>
      <c r="CH1" s="1" t="n"/>
      <c r="CI1" s="1" t="n"/>
      <c r="CJ1" s="1" t="n"/>
      <c r="CK1" s="1" t="n"/>
      <c r="CL1" s="1" t="n"/>
      <c r="CM1" s="1" t="n"/>
      <c r="CN1" s="1" t="n"/>
      <c r="CO1" s="1" t="n"/>
      <c r="CP1" s="1" t="n"/>
      <c r="CQ1" s="1" t="n"/>
      <c r="CR1" s="1" t="n"/>
      <c r="CS1" s="1" t="n"/>
      <c r="CT1" s="1" t="n"/>
      <c r="CU1" s="1" t="n"/>
      <c r="CV1" s="1" t="n"/>
      <c r="CW1" s="1" t="n"/>
      <c r="CX1" s="1" t="n"/>
      <c r="CY1" s="1" t="n"/>
      <c r="CZ1" s="1" t="n"/>
      <c r="DA1" s="1" t="n"/>
      <c r="DB1" s="1" t="n"/>
      <c r="DC1" s="1" t="n"/>
    </row>
    <row r="2" ht="18" customHeight="1">
      <c r="A2" s="3">
        <f>MID(CELL("filename",A1),FIND("]",CELL("filename",A1))+1,255)</f>
        <v/>
      </c>
      <c r="B2" s="3" t="n"/>
      <c r="C2" s="3" t="n"/>
      <c r="D2" s="3" t="n"/>
      <c r="E2" s="3" t="n"/>
      <c r="F2" s="4" t="n"/>
      <c r="G2" s="3" t="n"/>
      <c r="H2" s="3" t="n"/>
      <c r="I2" s="3" t="n"/>
      <c r="J2" s="3" t="n"/>
      <c r="K2" s="3" t="n"/>
      <c r="L2" s="3" t="n"/>
      <c r="M2" s="3" t="n"/>
      <c r="N2" s="3" t="n"/>
      <c r="O2" s="3" t="n"/>
      <c r="P2" s="3" t="n"/>
      <c r="Q2" s="3" t="n"/>
      <c r="R2" s="3" t="n"/>
      <c r="S2" s="3" t="n"/>
      <c r="T2" s="3" t="n"/>
      <c r="U2" s="3" t="n"/>
      <c r="V2" s="3" t="n"/>
      <c r="W2" s="3" t="n"/>
      <c r="X2" s="3" t="n"/>
      <c r="Y2" s="3" t="n"/>
      <c r="Z2" s="3" t="n"/>
      <c r="AA2" s="3" t="n"/>
      <c r="AB2" s="3" t="n"/>
      <c r="AC2" s="3" t="n"/>
      <c r="AD2" s="3" t="n"/>
      <c r="AE2" s="3" t="n"/>
      <c r="AF2" s="3" t="n"/>
      <c r="AG2" s="3" t="n"/>
      <c r="AH2" s="3" t="n"/>
      <c r="AI2" s="3" t="n"/>
      <c r="AJ2" s="3" t="n"/>
      <c r="AK2" s="3" t="n"/>
      <c r="AL2" s="3" t="n"/>
      <c r="AM2" s="3" t="n"/>
      <c r="AN2" s="3" t="n"/>
      <c r="AO2" s="3" t="n"/>
      <c r="AP2" s="3" t="n"/>
      <c r="AQ2" s="3" t="n"/>
      <c r="AR2" s="3" t="n"/>
      <c r="AS2" s="3" t="n"/>
      <c r="AT2" s="3" t="n"/>
      <c r="AU2" s="3" t="n"/>
      <c r="AV2" s="3" t="n"/>
      <c r="AW2" s="3" t="n"/>
      <c r="AX2" s="3" t="n"/>
      <c r="AY2" s="3" t="n"/>
      <c r="AZ2" s="3" t="n"/>
      <c r="BA2" s="3" t="n"/>
      <c r="BB2" s="3" t="n"/>
      <c r="BC2" s="3" t="n"/>
      <c r="BD2" s="3" t="n"/>
      <c r="BE2" s="3" t="n"/>
      <c r="BF2" s="3" t="n"/>
      <c r="BG2" s="3" t="n"/>
      <c r="BH2" s="3" t="n"/>
      <c r="BI2" s="3" t="n"/>
      <c r="BJ2" s="3" t="n"/>
      <c r="BK2" s="3" t="n"/>
      <c r="BL2" s="3" t="n"/>
      <c r="BM2" s="3" t="n"/>
      <c r="BN2" s="3" t="n"/>
      <c r="BO2" s="3" t="n"/>
      <c r="BP2" s="3" t="n"/>
      <c r="BQ2" s="3" t="n"/>
      <c r="BR2" s="3" t="n"/>
      <c r="BS2" s="3" t="n"/>
      <c r="BT2" s="3" t="n"/>
      <c r="BU2" s="3" t="n"/>
      <c r="BV2" s="3" t="n"/>
      <c r="BW2" s="3" t="n"/>
      <c r="BX2" s="3" t="n"/>
      <c r="BY2" s="3" t="n"/>
      <c r="BZ2" s="3" t="n"/>
      <c r="CA2" s="3" t="n"/>
      <c r="CB2" s="3" t="n"/>
      <c r="CC2" s="3" t="n"/>
      <c r="CD2" s="3" t="n"/>
      <c r="CE2" s="3" t="n"/>
      <c r="CF2" s="3" t="n"/>
      <c r="CG2" s="3" t="n"/>
      <c r="CH2" s="3" t="n"/>
      <c r="CI2" s="3" t="n"/>
      <c r="CJ2" s="3" t="n"/>
      <c r="CK2" s="3" t="n"/>
      <c r="CL2" s="3" t="n"/>
      <c r="CM2" s="3" t="n"/>
      <c r="CN2" s="3" t="n"/>
      <c r="CO2" s="3" t="n"/>
      <c r="CP2" s="3" t="n"/>
      <c r="CQ2" s="3" t="n"/>
      <c r="CR2" s="3" t="n"/>
      <c r="CS2" s="3" t="n"/>
      <c r="CT2" s="3" t="n"/>
      <c r="CU2" s="3" t="n"/>
      <c r="CV2" s="3" t="n"/>
      <c r="CW2" s="3" t="n"/>
      <c r="CX2" s="3" t="n"/>
      <c r="CY2" s="3" t="n"/>
      <c r="CZ2" s="3" t="n"/>
      <c r="DA2" s="3" t="n"/>
      <c r="DB2" s="3" t="n"/>
      <c r="DC2" s="3" t="n"/>
    </row>
    <row r="3">
      <c r="A3" s="5" t="n"/>
      <c r="B3" s="5" t="n"/>
      <c r="C3" s="5" t="n"/>
      <c r="D3" s="5" t="n"/>
      <c r="E3" s="7" t="n"/>
      <c r="F3" s="6" t="n"/>
      <c r="G3" s="5" t="n"/>
      <c r="H3" s="7" t="n"/>
      <c r="I3" s="7" t="n"/>
      <c r="J3" s="7" t="n"/>
      <c r="K3" s="7" t="n"/>
      <c r="L3" s="7" t="n"/>
      <c r="M3" s="7" t="n"/>
      <c r="N3" s="7" t="n"/>
      <c r="O3" s="7" t="n"/>
      <c r="P3" s="7" t="n"/>
      <c r="Q3" s="7" t="n"/>
      <c r="R3" s="7" t="n"/>
      <c r="S3" s="7" t="n"/>
      <c r="T3" s="7" t="n"/>
      <c r="U3" s="7" t="n"/>
      <c r="V3" s="7" t="n"/>
      <c r="W3" s="7" t="n"/>
      <c r="X3" s="7" t="n"/>
      <c r="Y3" s="6" t="inlineStr">
        <is>
          <t>Period label:</t>
        </is>
      </c>
      <c r="Z3" s="7" t="n"/>
      <c r="AA3" s="12">
        <f>Assumptions!AA3</f>
        <v/>
      </c>
      <c r="AB3" s="12">
        <f>Assumptions!AB3</f>
        <v/>
      </c>
      <c r="AC3" s="12">
        <f>Assumptions!AC3</f>
        <v/>
      </c>
      <c r="AD3" s="12">
        <f>Assumptions!AD3</f>
        <v/>
      </c>
      <c r="AE3" s="12">
        <f>Assumptions!AE3</f>
        <v/>
      </c>
      <c r="AF3" s="12">
        <f>Assumptions!AF3</f>
        <v/>
      </c>
      <c r="AG3" s="12">
        <f>Assumptions!AG3</f>
        <v/>
      </c>
      <c r="AH3" s="12">
        <f>Assumptions!AH3</f>
        <v/>
      </c>
      <c r="AI3" s="12">
        <f>Assumptions!AI3</f>
        <v/>
      </c>
      <c r="AJ3" s="12">
        <f>Assumptions!AJ3</f>
        <v/>
      </c>
      <c r="AK3" s="12">
        <f>Assumptions!AK3</f>
        <v/>
      </c>
      <c r="AL3" s="12">
        <f>Assumptions!AL3</f>
        <v/>
      </c>
      <c r="AM3" s="12">
        <f>Assumptions!AM3</f>
        <v/>
      </c>
      <c r="AN3" s="12">
        <f>Assumptions!AN3</f>
        <v/>
      </c>
      <c r="AO3" s="12">
        <f>Assumptions!AO3</f>
        <v/>
      </c>
      <c r="AP3" s="12">
        <f>Assumptions!AP3</f>
        <v/>
      </c>
      <c r="AQ3" s="12">
        <f>Assumptions!AQ3</f>
        <v/>
      </c>
      <c r="AR3" s="12">
        <f>Assumptions!AR3</f>
        <v/>
      </c>
      <c r="AS3" s="12">
        <f>Assumptions!AS3</f>
        <v/>
      </c>
      <c r="AT3" s="12">
        <f>Assumptions!AT3</f>
        <v/>
      </c>
      <c r="AU3" s="12">
        <f>Assumptions!AU3</f>
        <v/>
      </c>
      <c r="AV3" s="12">
        <f>Assumptions!AV3</f>
        <v/>
      </c>
      <c r="AW3" s="12">
        <f>Assumptions!AW3</f>
        <v/>
      </c>
      <c r="AX3" s="12">
        <f>Assumptions!AX3</f>
        <v/>
      </c>
      <c r="AY3" s="12">
        <f>Assumptions!AY3</f>
        <v/>
      </c>
      <c r="AZ3" s="12">
        <f>Assumptions!AZ3</f>
        <v/>
      </c>
      <c r="BA3" s="12">
        <f>Assumptions!BA3</f>
        <v/>
      </c>
      <c r="BB3" s="12">
        <f>Assumptions!BB3</f>
        <v/>
      </c>
      <c r="BC3" s="12">
        <f>Assumptions!BC3</f>
        <v/>
      </c>
      <c r="BD3" s="12">
        <f>Assumptions!BD3</f>
        <v/>
      </c>
      <c r="BE3" s="12">
        <f>Assumptions!BE3</f>
        <v/>
      </c>
      <c r="BF3" s="12">
        <f>Assumptions!BF3</f>
        <v/>
      </c>
      <c r="BG3" s="12">
        <f>Assumptions!BG3</f>
        <v/>
      </c>
      <c r="BH3" s="12">
        <f>Assumptions!BH3</f>
        <v/>
      </c>
      <c r="BI3" s="12">
        <f>Assumptions!BI3</f>
        <v/>
      </c>
      <c r="BJ3" s="12">
        <f>Assumptions!BJ3</f>
        <v/>
      </c>
      <c r="BK3" s="12">
        <f>Assumptions!BK3</f>
        <v/>
      </c>
      <c r="BL3" s="12">
        <f>Assumptions!BL3</f>
        <v/>
      </c>
      <c r="BM3" s="12">
        <f>Assumptions!BM3</f>
        <v/>
      </c>
      <c r="BN3" s="12">
        <f>Assumptions!BN3</f>
        <v/>
      </c>
      <c r="BO3" s="12">
        <f>Assumptions!BO3</f>
        <v/>
      </c>
      <c r="BP3" s="12">
        <f>Assumptions!BP3</f>
        <v/>
      </c>
      <c r="BQ3" s="12">
        <f>Assumptions!BQ3</f>
        <v/>
      </c>
      <c r="BR3" s="12">
        <f>Assumptions!BR3</f>
        <v/>
      </c>
      <c r="BS3" s="12">
        <f>Assumptions!BS3</f>
        <v/>
      </c>
      <c r="BT3" s="12">
        <f>Assumptions!BT3</f>
        <v/>
      </c>
      <c r="BU3" s="12">
        <f>Assumptions!BU3</f>
        <v/>
      </c>
      <c r="BV3" s="12">
        <f>Assumptions!BV3</f>
        <v/>
      </c>
      <c r="BW3" s="12">
        <f>Assumptions!BW3</f>
        <v/>
      </c>
      <c r="BX3" s="12">
        <f>Assumptions!BX3</f>
        <v/>
      </c>
      <c r="BY3" s="12">
        <f>Assumptions!BY3</f>
        <v/>
      </c>
      <c r="BZ3" s="12">
        <f>Assumptions!BZ3</f>
        <v/>
      </c>
      <c r="CA3" s="12">
        <f>Assumptions!CA3</f>
        <v/>
      </c>
      <c r="CB3" s="12">
        <f>Assumptions!CB3</f>
        <v/>
      </c>
      <c r="CC3" s="12">
        <f>Assumptions!CC3</f>
        <v/>
      </c>
      <c r="CD3" s="12">
        <f>Assumptions!CD3</f>
        <v/>
      </c>
      <c r="CE3" s="12">
        <f>Assumptions!CE3</f>
        <v/>
      </c>
      <c r="CF3" s="12">
        <f>Assumptions!CF3</f>
        <v/>
      </c>
      <c r="CG3" s="12">
        <f>Assumptions!CG3</f>
        <v/>
      </c>
      <c r="CH3" s="12">
        <f>Assumptions!CH3</f>
        <v/>
      </c>
      <c r="CI3" s="12">
        <f>Assumptions!CI3</f>
        <v/>
      </c>
      <c r="CJ3" s="12">
        <f>Assumptions!CJ3</f>
        <v/>
      </c>
      <c r="CK3" s="12">
        <f>Assumptions!CK3</f>
        <v/>
      </c>
      <c r="CL3" s="12">
        <f>Assumptions!CL3</f>
        <v/>
      </c>
      <c r="CM3" s="12">
        <f>Assumptions!CM3</f>
        <v/>
      </c>
      <c r="CN3" s="12">
        <f>Assumptions!CN3</f>
        <v/>
      </c>
      <c r="CO3" s="12">
        <f>Assumptions!CO3</f>
        <v/>
      </c>
      <c r="CP3" s="12">
        <f>Assumptions!CP3</f>
        <v/>
      </c>
      <c r="CQ3" s="12">
        <f>Assumptions!CQ3</f>
        <v/>
      </c>
      <c r="CR3" s="12">
        <f>Assumptions!CR3</f>
        <v/>
      </c>
      <c r="CS3" s="12">
        <f>Assumptions!CS3</f>
        <v/>
      </c>
      <c r="CT3" s="12">
        <f>Assumptions!CT3</f>
        <v/>
      </c>
      <c r="CU3" s="12">
        <f>Assumptions!CU3</f>
        <v/>
      </c>
      <c r="CV3" s="12">
        <f>Assumptions!CV3</f>
        <v/>
      </c>
      <c r="CW3" s="12">
        <f>Assumptions!CW3</f>
        <v/>
      </c>
      <c r="CX3" s="12">
        <f>Assumptions!CX3</f>
        <v/>
      </c>
      <c r="CY3" s="12">
        <f>Assumptions!CY3</f>
        <v/>
      </c>
      <c r="CZ3" s="12">
        <f>Assumptions!CZ3</f>
        <v/>
      </c>
      <c r="DA3" s="12">
        <f>Assumptions!DA3</f>
        <v/>
      </c>
      <c r="DB3" s="12">
        <f>Assumptions!DB3</f>
        <v/>
      </c>
      <c r="DC3" s="7" t="n"/>
    </row>
    <row r="4">
      <c r="A4" s="5" t="n"/>
      <c r="B4" s="5" t="n"/>
      <c r="C4" s="5" t="n"/>
      <c r="D4" s="5" t="n"/>
      <c r="E4" s="7" t="n"/>
      <c r="F4" s="7" t="n"/>
      <c r="G4" s="7" t="n"/>
      <c r="H4" s="7" t="n"/>
      <c r="I4" s="7" t="n"/>
      <c r="J4" s="7" t="n"/>
      <c r="K4" s="7" t="n"/>
      <c r="L4" s="7" t="n"/>
      <c r="M4" s="7" t="n"/>
      <c r="N4" s="7" t="n"/>
      <c r="O4" s="7" t="n"/>
      <c r="P4" s="7" t="n"/>
      <c r="Q4" s="7" t="n"/>
      <c r="R4" s="7" t="n"/>
      <c r="S4" s="7" t="n"/>
      <c r="T4" s="7" t="n"/>
      <c r="U4" s="7" t="n"/>
      <c r="V4" s="7" t="n"/>
      <c r="W4" s="7" t="n"/>
      <c r="X4" s="7" t="n"/>
      <c r="Y4" s="6">
        <f>Assumptions!Y4</f>
        <v/>
      </c>
      <c r="Z4" s="7" t="n"/>
      <c r="AA4" s="12">
        <f>Assumptions!AA4</f>
        <v/>
      </c>
      <c r="AB4" s="12">
        <f>Assumptions!AB4</f>
        <v/>
      </c>
      <c r="AC4" s="12">
        <f>Assumptions!AC4</f>
        <v/>
      </c>
      <c r="AD4" s="12">
        <f>Assumptions!AD4</f>
        <v/>
      </c>
      <c r="AE4" s="12">
        <f>Assumptions!AE4</f>
        <v/>
      </c>
      <c r="AF4" s="12">
        <f>Assumptions!AF4</f>
        <v/>
      </c>
      <c r="AG4" s="12">
        <f>Assumptions!AG4</f>
        <v/>
      </c>
      <c r="AH4" s="12">
        <f>Assumptions!AH4</f>
        <v/>
      </c>
      <c r="AI4" s="12">
        <f>Assumptions!AI4</f>
        <v/>
      </c>
      <c r="AJ4" s="12">
        <f>Assumptions!AJ4</f>
        <v/>
      </c>
      <c r="AK4" s="12">
        <f>Assumptions!AK4</f>
        <v/>
      </c>
      <c r="AL4" s="12">
        <f>Assumptions!AL4</f>
        <v/>
      </c>
      <c r="AM4" s="12">
        <f>Assumptions!AM4</f>
        <v/>
      </c>
      <c r="AN4" s="12">
        <f>Assumptions!AN4</f>
        <v/>
      </c>
      <c r="AO4" s="12">
        <f>Assumptions!AO4</f>
        <v/>
      </c>
      <c r="AP4" s="12">
        <f>Assumptions!AP4</f>
        <v/>
      </c>
      <c r="AQ4" s="12">
        <f>Assumptions!AQ4</f>
        <v/>
      </c>
      <c r="AR4" s="12">
        <f>Assumptions!AR4</f>
        <v/>
      </c>
      <c r="AS4" s="12">
        <f>Assumptions!AS4</f>
        <v/>
      </c>
      <c r="AT4" s="12">
        <f>Assumptions!AT4</f>
        <v/>
      </c>
      <c r="AU4" s="12">
        <f>Assumptions!AU4</f>
        <v/>
      </c>
      <c r="AV4" s="12">
        <f>Assumptions!AV4</f>
        <v/>
      </c>
      <c r="AW4" s="12">
        <f>Assumptions!AW4</f>
        <v/>
      </c>
      <c r="AX4" s="12">
        <f>Assumptions!AX4</f>
        <v/>
      </c>
      <c r="AY4" s="12">
        <f>Assumptions!AY4</f>
        <v/>
      </c>
      <c r="AZ4" s="12">
        <f>Assumptions!AZ4</f>
        <v/>
      </c>
      <c r="BA4" s="12">
        <f>Assumptions!BA4</f>
        <v/>
      </c>
      <c r="BB4" s="12">
        <f>Assumptions!BB4</f>
        <v/>
      </c>
      <c r="BC4" s="12">
        <f>Assumptions!BC4</f>
        <v/>
      </c>
      <c r="BD4" s="12">
        <f>Assumptions!BD4</f>
        <v/>
      </c>
      <c r="BE4" s="12">
        <f>Assumptions!BE4</f>
        <v/>
      </c>
      <c r="BF4" s="12">
        <f>Assumptions!BF4</f>
        <v/>
      </c>
      <c r="BG4" s="12">
        <f>Assumptions!BG4</f>
        <v/>
      </c>
      <c r="BH4" s="12">
        <f>Assumptions!BH4</f>
        <v/>
      </c>
      <c r="BI4" s="12">
        <f>Assumptions!BI4</f>
        <v/>
      </c>
      <c r="BJ4" s="12">
        <f>Assumptions!BJ4</f>
        <v/>
      </c>
      <c r="BK4" s="12">
        <f>Assumptions!BK4</f>
        <v/>
      </c>
      <c r="BL4" s="12">
        <f>Assumptions!BL4</f>
        <v/>
      </c>
      <c r="BM4" s="12">
        <f>Assumptions!BM4</f>
        <v/>
      </c>
      <c r="BN4" s="12">
        <f>Assumptions!BN4</f>
        <v/>
      </c>
      <c r="BO4" s="12">
        <f>Assumptions!BO4</f>
        <v/>
      </c>
      <c r="BP4" s="12">
        <f>Assumptions!BP4</f>
        <v/>
      </c>
      <c r="BQ4" s="12">
        <f>Assumptions!BQ4</f>
        <v/>
      </c>
      <c r="BR4" s="12">
        <f>Assumptions!BR4</f>
        <v/>
      </c>
      <c r="BS4" s="12">
        <f>Assumptions!BS4</f>
        <v/>
      </c>
      <c r="BT4" s="12">
        <f>Assumptions!BT4</f>
        <v/>
      </c>
      <c r="BU4" s="12">
        <f>Assumptions!BU4</f>
        <v/>
      </c>
      <c r="BV4" s="12">
        <f>Assumptions!BV4</f>
        <v/>
      </c>
      <c r="BW4" s="12">
        <f>Assumptions!BW4</f>
        <v/>
      </c>
      <c r="BX4" s="12">
        <f>Assumptions!BX4</f>
        <v/>
      </c>
      <c r="BY4" s="12">
        <f>Assumptions!BY4</f>
        <v/>
      </c>
      <c r="BZ4" s="12">
        <f>Assumptions!BZ4</f>
        <v/>
      </c>
      <c r="CA4" s="12">
        <f>Assumptions!CA4</f>
        <v/>
      </c>
      <c r="CB4" s="12">
        <f>Assumptions!CB4</f>
        <v/>
      </c>
      <c r="CC4" s="12">
        <f>Assumptions!CC4</f>
        <v/>
      </c>
      <c r="CD4" s="12">
        <f>Assumptions!CD4</f>
        <v/>
      </c>
      <c r="CE4" s="12">
        <f>Assumptions!CE4</f>
        <v/>
      </c>
      <c r="CF4" s="12">
        <f>Assumptions!CF4</f>
        <v/>
      </c>
      <c r="CG4" s="12">
        <f>Assumptions!CG4</f>
        <v/>
      </c>
      <c r="CH4" s="12">
        <f>Assumptions!CH4</f>
        <v/>
      </c>
      <c r="CI4" s="12">
        <f>Assumptions!CI4</f>
        <v/>
      </c>
      <c r="CJ4" s="12">
        <f>Assumptions!CJ4</f>
        <v/>
      </c>
      <c r="CK4" s="12">
        <f>Assumptions!CK4</f>
        <v/>
      </c>
      <c r="CL4" s="12">
        <f>Assumptions!CL4</f>
        <v/>
      </c>
      <c r="CM4" s="12">
        <f>Assumptions!CM4</f>
        <v/>
      </c>
      <c r="CN4" s="12">
        <f>Assumptions!CN4</f>
        <v/>
      </c>
      <c r="CO4" s="12">
        <f>Assumptions!CO4</f>
        <v/>
      </c>
      <c r="CP4" s="12">
        <f>Assumptions!CP4</f>
        <v/>
      </c>
      <c r="CQ4" s="12">
        <f>Assumptions!CQ4</f>
        <v/>
      </c>
      <c r="CR4" s="12">
        <f>Assumptions!CR4</f>
        <v/>
      </c>
      <c r="CS4" s="12">
        <f>Assumptions!CS4</f>
        <v/>
      </c>
      <c r="CT4" s="12">
        <f>Assumptions!CT4</f>
        <v/>
      </c>
      <c r="CU4" s="12">
        <f>Assumptions!CU4</f>
        <v/>
      </c>
      <c r="CV4" s="12">
        <f>Assumptions!CV4</f>
        <v/>
      </c>
      <c r="CW4" s="12">
        <f>Assumptions!CW4</f>
        <v/>
      </c>
      <c r="CX4" s="12">
        <f>Assumptions!CX4</f>
        <v/>
      </c>
      <c r="CY4" s="12">
        <f>Assumptions!CY4</f>
        <v/>
      </c>
      <c r="CZ4" s="12">
        <f>Assumptions!CZ4</f>
        <v/>
      </c>
      <c r="DA4" s="12">
        <f>Assumptions!DA4</f>
        <v/>
      </c>
      <c r="DB4" s="12">
        <f>Assumptions!DB4</f>
        <v/>
      </c>
      <c r="DC4" s="7" t="n"/>
    </row>
    <row r="5">
      <c r="A5" s="5" t="n"/>
      <c r="B5" s="5" t="n"/>
      <c r="C5" s="5" t="n"/>
      <c r="D5" s="5" t="n"/>
      <c r="E5" s="5" t="n"/>
      <c r="F5" s="6" t="n"/>
      <c r="G5" s="5" t="n"/>
      <c r="H5" s="7" t="n"/>
      <c r="I5" s="7" t="n"/>
      <c r="J5" s="7" t="n"/>
      <c r="K5" s="7" t="n"/>
      <c r="L5" s="7" t="n"/>
      <c r="M5" s="7" t="n"/>
      <c r="N5" s="7" t="n"/>
      <c r="O5" s="7" t="n"/>
      <c r="P5" s="7" t="n"/>
      <c r="Q5" s="7" t="n"/>
      <c r="R5" s="7" t="n"/>
      <c r="S5" s="7" t="n"/>
      <c r="T5" s="7" t="n"/>
      <c r="U5" s="7" t="n"/>
      <c r="V5" s="7" t="n"/>
      <c r="W5" s="7" t="n"/>
      <c r="X5" s="7" t="n"/>
      <c r="Y5" s="7" t="n"/>
      <c r="Z5" s="7" t="n"/>
      <c r="AA5" s="7" t="n"/>
      <c r="AB5" s="7" t="n"/>
      <c r="AC5" s="7" t="n"/>
      <c r="AD5" s="7" t="n"/>
      <c r="AE5" s="7" t="n"/>
      <c r="AF5" s="7" t="n"/>
      <c r="AG5" s="7" t="n"/>
      <c r="AH5" s="7" t="n"/>
      <c r="AI5" s="7" t="n"/>
      <c r="AJ5" s="7" t="n"/>
      <c r="AK5" s="7" t="n"/>
      <c r="AL5" s="7" t="n"/>
      <c r="AM5" s="7" t="n"/>
      <c r="AN5" s="7" t="n"/>
      <c r="AO5" s="7" t="n"/>
      <c r="AP5" s="7" t="n"/>
      <c r="AQ5" s="7" t="n"/>
      <c r="AR5" s="7" t="n"/>
      <c r="AS5" s="7" t="n"/>
      <c r="AT5" s="7" t="n"/>
      <c r="AU5" s="7" t="n"/>
      <c r="AV5" s="7" t="n"/>
      <c r="AW5" s="7" t="n"/>
      <c r="AX5" s="7" t="n"/>
      <c r="AY5" s="7" t="n"/>
      <c r="AZ5" s="7" t="n"/>
      <c r="BA5" s="7" t="n"/>
      <c r="BB5" s="7" t="n"/>
      <c r="BC5" s="7" t="n"/>
      <c r="BD5" s="7" t="n"/>
      <c r="BE5" s="7" t="n"/>
      <c r="BF5" s="7" t="n"/>
      <c r="BG5" s="7" t="n"/>
      <c r="BH5" s="7" t="n"/>
      <c r="BI5" s="7" t="n"/>
      <c r="BJ5" s="7" t="n"/>
      <c r="BK5" s="7" t="n"/>
      <c r="BL5" s="7" t="n"/>
      <c r="BM5" s="7" t="n"/>
      <c r="BN5" s="7" t="n"/>
      <c r="BO5" s="7" t="n"/>
      <c r="BP5" s="7" t="n"/>
      <c r="BQ5" s="7" t="n"/>
      <c r="BR5" s="7" t="n"/>
      <c r="BS5" s="7" t="n"/>
      <c r="BT5" s="7" t="n"/>
      <c r="BU5" s="7" t="n"/>
      <c r="BV5" s="7" t="n"/>
      <c r="BW5" s="7" t="n"/>
      <c r="BX5" s="7" t="n"/>
      <c r="BY5" s="7" t="n"/>
      <c r="BZ5" s="7" t="n"/>
      <c r="CA5" s="7" t="n"/>
      <c r="CB5" s="7" t="n"/>
      <c r="CC5" s="7" t="n"/>
      <c r="CD5" s="7" t="n"/>
      <c r="CE5" s="7" t="n"/>
      <c r="CF5" s="7" t="n"/>
      <c r="CG5" s="7" t="n"/>
      <c r="CH5" s="7" t="n"/>
      <c r="CI5" s="7" t="n"/>
      <c r="CJ5" s="7" t="n"/>
      <c r="CK5" s="7" t="n"/>
      <c r="CL5" s="7" t="n"/>
      <c r="CM5" s="7" t="n"/>
      <c r="CN5" s="7" t="n"/>
      <c r="CO5" s="7" t="n"/>
      <c r="CP5" s="7" t="n"/>
      <c r="CQ5" s="7" t="n"/>
      <c r="CR5" s="7" t="n"/>
      <c r="CS5" s="7" t="n"/>
      <c r="CT5" s="7" t="n"/>
      <c r="CU5" s="7" t="n"/>
      <c r="CV5" s="7" t="n"/>
      <c r="CW5" s="7" t="n"/>
      <c r="CX5" s="7" t="n"/>
      <c r="CY5" s="7" t="n"/>
      <c r="CZ5" s="7" t="n"/>
      <c r="DA5" s="7" t="n"/>
      <c r="DB5" s="7" t="n"/>
      <c r="DC5" s="7" t="n"/>
    </row>
    <row r="6" ht="15.6" customHeight="1">
      <c r="A6" s="5" t="n"/>
      <c r="B6" s="5" t="n"/>
      <c r="C6" s="5" t="n"/>
      <c r="D6" s="5" t="n"/>
      <c r="E6" s="5" t="inlineStr">
        <is>
          <t>Line Item</t>
        </is>
      </c>
      <c r="F6" s="16" t="inlineStr">
        <is>
          <t>Amount</t>
        </is>
      </c>
      <c r="G6" s="17" t="inlineStr">
        <is>
          <t>Unit</t>
        </is>
      </c>
      <c r="H6" s="212" t="inlineStr">
        <is>
          <t>Comment/Source/Named Range</t>
        </is>
      </c>
      <c r="I6" s="7" t="n"/>
      <c r="J6" s="7" t="n"/>
      <c r="K6" s="7" t="n"/>
      <c r="L6" s="7" t="n"/>
      <c r="M6" s="7" t="n"/>
      <c r="N6" s="7" t="n"/>
      <c r="O6" s="7" t="n"/>
      <c r="P6" s="7" t="n"/>
      <c r="Q6" s="7" t="n"/>
      <c r="R6" s="7" t="n"/>
      <c r="S6" s="7" t="n"/>
      <c r="T6" s="7" t="n"/>
      <c r="U6" s="7" t="n"/>
      <c r="V6" s="7" t="n"/>
      <c r="W6" s="7" t="n"/>
      <c r="X6" s="7" t="n"/>
      <c r="Y6" s="6" t="inlineStr">
        <is>
          <t>Sum/Max/Av.</t>
        </is>
      </c>
      <c r="Z6" s="7" t="n"/>
      <c r="AA6" s="7" t="n"/>
      <c r="AB6" s="7" t="n"/>
      <c r="AC6" s="7" t="n"/>
      <c r="AD6" s="7" t="n"/>
      <c r="AE6" s="7" t="n"/>
      <c r="AF6" s="7" t="n"/>
      <c r="AG6" s="7" t="n"/>
      <c r="AH6" s="7" t="n"/>
      <c r="AI6" s="7" t="n"/>
      <c r="AJ6" s="7" t="n"/>
      <c r="AK6" s="7" t="n"/>
      <c r="AL6" s="7" t="n"/>
      <c r="AM6" s="7" t="n"/>
      <c r="AN6" s="7" t="n"/>
      <c r="AO6" s="7" t="n"/>
      <c r="AP6" s="7" t="n"/>
      <c r="AQ6" s="7" t="n"/>
      <c r="AR6" s="7" t="n"/>
      <c r="AS6" s="7" t="n"/>
      <c r="AT6" s="7" t="n"/>
      <c r="AU6" s="7" t="n"/>
      <c r="AV6" s="7" t="n"/>
      <c r="AW6" s="7" t="n"/>
      <c r="AX6" s="7" t="n"/>
      <c r="AY6" s="7" t="n"/>
      <c r="AZ6" s="7" t="n"/>
      <c r="BA6" s="7" t="n"/>
      <c r="BB6" s="7" t="n"/>
      <c r="BC6" s="7" t="n"/>
      <c r="BD6" s="7" t="n"/>
      <c r="BE6" s="7" t="n"/>
      <c r="BF6" s="7" t="n"/>
      <c r="BG6" s="7" t="n"/>
      <c r="BH6" s="7" t="n"/>
      <c r="BI6" s="7" t="n"/>
      <c r="BJ6" s="7" t="n"/>
      <c r="BK6" s="7" t="n"/>
      <c r="BL6" s="7" t="n"/>
      <c r="BM6" s="7" t="n"/>
      <c r="BN6" s="7" t="n"/>
      <c r="BO6" s="7" t="n"/>
      <c r="BP6" s="7" t="n"/>
      <c r="BQ6" s="7" t="n"/>
      <c r="BR6" s="7" t="n"/>
      <c r="BS6" s="7" t="n"/>
      <c r="BT6" s="7" t="n"/>
      <c r="BU6" s="7" t="n"/>
      <c r="BV6" s="7" t="n"/>
      <c r="BW6" s="7" t="n"/>
      <c r="BX6" s="7" t="n"/>
      <c r="BY6" s="7" t="n"/>
      <c r="BZ6" s="7" t="n"/>
      <c r="CA6" s="7" t="n"/>
      <c r="CB6" s="7" t="n"/>
      <c r="CC6" s="7" t="n"/>
      <c r="CD6" s="7" t="n"/>
      <c r="CE6" s="7" t="n"/>
      <c r="CF6" s="7" t="n"/>
      <c r="CG6" s="7" t="n"/>
      <c r="CH6" s="7" t="n"/>
      <c r="CI6" s="7" t="n"/>
      <c r="CJ6" s="7" t="n"/>
      <c r="CK6" s="7" t="n"/>
      <c r="CL6" s="7" t="n"/>
      <c r="CM6" s="7" t="n"/>
      <c r="CN6" s="7" t="n"/>
      <c r="CO6" s="7" t="n"/>
      <c r="CP6" s="7" t="n"/>
      <c r="CQ6" s="7" t="n"/>
      <c r="CR6" s="7" t="n"/>
      <c r="CS6" s="7" t="n"/>
      <c r="CT6" s="7" t="n"/>
      <c r="CU6" s="7" t="n"/>
      <c r="CV6" s="7" t="n"/>
      <c r="CW6" s="7" t="n"/>
      <c r="CX6" s="7" t="n"/>
      <c r="CY6" s="7" t="n"/>
      <c r="CZ6" s="7" t="n"/>
      <c r="DA6" s="7" t="n"/>
      <c r="DB6" s="7" t="n"/>
      <c r="DC6" s="7" t="n"/>
    </row>
    <row r="7">
      <c r="J7" s="2" t="n"/>
    </row>
    <row r="8" ht="26.4" customHeight="1" thickBot="1">
      <c r="A8" s="65" t="inlineStr">
        <is>
          <t>OPERATING COST DETAIL</t>
        </is>
      </c>
      <c r="B8" s="18" t="n"/>
      <c r="C8" s="18" t="n"/>
      <c r="D8" s="18" t="n"/>
      <c r="E8" s="18" t="n"/>
      <c r="F8" s="18" t="n"/>
      <c r="G8" s="18" t="n"/>
      <c r="H8" s="18" t="n"/>
      <c r="I8" s="18" t="n"/>
      <c r="J8" s="18" t="n"/>
      <c r="K8" s="18" t="n"/>
      <c r="L8" s="18" t="n"/>
      <c r="M8" s="18" t="n"/>
      <c r="N8" s="18" t="n"/>
      <c r="O8" s="18" t="n"/>
      <c r="P8" s="18" t="n"/>
      <c r="Q8" s="18" t="n"/>
      <c r="R8" s="18" t="n"/>
      <c r="S8" s="18" t="n"/>
      <c r="T8" s="18" t="n"/>
      <c r="U8" s="18" t="n"/>
      <c r="V8" s="18" t="n"/>
      <c r="W8" s="18" t="n"/>
      <c r="X8" s="18" t="n"/>
      <c r="Y8" s="18" t="n"/>
      <c r="Z8" s="18" t="n"/>
      <c r="AA8" s="18" t="n"/>
      <c r="AB8" s="18" t="n"/>
      <c r="AC8" s="18" t="n"/>
      <c r="AD8" s="18" t="n"/>
      <c r="AE8" s="18" t="n"/>
      <c r="AF8" s="18" t="n"/>
      <c r="AG8" s="18" t="n"/>
      <c r="AH8" s="18" t="n"/>
      <c r="AI8" s="18" t="n"/>
      <c r="AJ8" s="18" t="n"/>
      <c r="AK8" s="18" t="n"/>
      <c r="AL8" s="18" t="n"/>
      <c r="AM8" s="18" t="n"/>
      <c r="AN8" s="18" t="n"/>
      <c r="AO8" s="18" t="n"/>
      <c r="AP8" s="18" t="n"/>
      <c r="AQ8" s="18" t="n"/>
      <c r="AR8" s="18" t="n"/>
      <c r="AS8" s="18" t="n"/>
      <c r="AT8" s="18" t="n"/>
      <c r="AU8" s="18" t="n"/>
      <c r="AV8" s="18" t="n"/>
      <c r="AW8" s="18" t="n"/>
      <c r="AX8" s="18" t="n"/>
      <c r="AY8" s="18" t="n"/>
      <c r="AZ8" s="18" t="n"/>
      <c r="BA8" s="18" t="n"/>
      <c r="BB8" s="18" t="n"/>
      <c r="BC8" s="18" t="n"/>
      <c r="BD8" s="18" t="n"/>
      <c r="BE8" s="18" t="n"/>
      <c r="BF8" s="18" t="n"/>
      <c r="BG8" s="18" t="n"/>
      <c r="BH8" s="18" t="n"/>
      <c r="BI8" s="18" t="n"/>
      <c r="BJ8" s="18" t="n"/>
      <c r="BK8" s="18" t="n"/>
      <c r="BL8" s="18" t="n"/>
      <c r="BM8" s="18" t="n"/>
      <c r="BN8" s="18" t="n"/>
      <c r="BO8" s="18" t="n"/>
      <c r="BP8" s="18" t="n"/>
      <c r="BQ8" s="18" t="n"/>
      <c r="BR8" s="18" t="n"/>
      <c r="BS8" s="18" t="n"/>
      <c r="BT8" s="18" t="n"/>
      <c r="BU8" s="18" t="n"/>
      <c r="BV8" s="18" t="n"/>
      <c r="BW8" s="18" t="n"/>
      <c r="BX8" s="18" t="n"/>
      <c r="BY8" s="18" t="n"/>
      <c r="BZ8" s="18" t="n"/>
      <c r="CA8" s="18" t="n"/>
      <c r="CB8" s="18" t="n"/>
      <c r="CC8" s="18" t="n"/>
      <c r="CD8" s="18" t="n"/>
      <c r="CE8" s="18" t="n"/>
      <c r="CF8" s="18" t="n"/>
      <c r="CG8" s="18" t="n"/>
      <c r="CH8" s="18" t="n"/>
      <c r="CI8" s="18" t="n"/>
      <c r="CJ8" s="18" t="n"/>
      <c r="CK8" s="18" t="n"/>
      <c r="CL8" s="18" t="n"/>
      <c r="CM8" s="18" t="n"/>
      <c r="CN8" s="18" t="n"/>
      <c r="CO8" s="18" t="n"/>
      <c r="CP8" s="18" t="n"/>
      <c r="CQ8" s="18" t="n"/>
      <c r="CR8" s="18" t="n"/>
      <c r="CS8" s="18" t="n"/>
      <c r="CT8" s="18" t="n"/>
      <c r="CU8" s="18" t="n"/>
      <c r="CV8" s="18" t="n"/>
      <c r="CW8" s="18" t="n"/>
      <c r="CX8" s="18" t="n"/>
      <c r="CY8" s="18" t="n"/>
      <c r="CZ8" s="18" t="n"/>
      <c r="DA8" s="18" t="n"/>
      <c r="DB8" s="18" t="n"/>
      <c r="DC8" s="18" t="n"/>
    </row>
    <row r="9" outlineLevel="1" ht="21" customHeight="1" thickBot="1" thickTop="1">
      <c r="A9" s="18" t="inlineStr">
        <is>
          <t>Operating Cost Detail</t>
        </is>
      </c>
      <c r="B9" s="18" t="n"/>
      <c r="C9" s="18" t="n"/>
      <c r="D9" s="18" t="n"/>
      <c r="E9" s="18" t="n"/>
      <c r="F9" s="18" t="n"/>
      <c r="G9" s="18" t="n"/>
      <c r="H9" s="18" t="n"/>
      <c r="I9" s="18" t="n"/>
      <c r="J9" s="18" t="n"/>
      <c r="K9" s="18" t="n"/>
      <c r="L9" s="18" t="n"/>
      <c r="M9" s="18" t="n"/>
      <c r="N9" s="18" t="n"/>
      <c r="O9" s="18" t="n"/>
      <c r="P9" s="18" t="n"/>
      <c r="Q9" s="18" t="n"/>
      <c r="R9" s="18" t="n"/>
      <c r="S9" s="18" t="n"/>
      <c r="T9" s="18" t="n"/>
      <c r="U9" s="18" t="n"/>
      <c r="V9" s="18" t="n"/>
      <c r="W9" s="18" t="n"/>
      <c r="X9" s="18" t="n"/>
      <c r="Y9" s="18" t="n"/>
      <c r="Z9" s="18" t="n"/>
      <c r="AA9" s="18" t="n"/>
      <c r="AB9" s="18" t="n"/>
      <c r="AC9" s="18" t="n"/>
      <c r="AD9" s="18" t="n"/>
      <c r="AE9" s="18" t="n"/>
      <c r="AF9" s="18" t="n"/>
      <c r="AG9" s="18" t="n"/>
      <c r="AH9" s="18" t="n"/>
      <c r="AI9" s="18" t="n"/>
      <c r="AJ9" s="18" t="n"/>
      <c r="AK9" s="18" t="n"/>
      <c r="AL9" s="18" t="n"/>
      <c r="AM9" s="18" t="n"/>
      <c r="AN9" s="18" t="n"/>
      <c r="AO9" s="18" t="n"/>
      <c r="AP9" s="18" t="n"/>
      <c r="AQ9" s="18" t="n"/>
      <c r="AR9" s="18" t="n"/>
      <c r="AS9" s="18" t="n"/>
      <c r="AT9" s="18" t="n"/>
      <c r="AU9" s="18" t="n"/>
      <c r="AV9" s="18" t="n"/>
      <c r="AW9" s="18" t="n"/>
      <c r="AX9" s="18" t="n"/>
      <c r="AY9" s="18" t="n"/>
      <c r="AZ9" s="18" t="n"/>
      <c r="BA9" s="18" t="n"/>
      <c r="BB9" s="18" t="n"/>
      <c r="BC9" s="18" t="n"/>
      <c r="BD9" s="18" t="n"/>
      <c r="BE9" s="18" t="n"/>
      <c r="BF9" s="18" t="n"/>
      <c r="BG9" s="18" t="n"/>
      <c r="BH9" s="18" t="n"/>
      <c r="BI9" s="18" t="n"/>
      <c r="BJ9" s="18" t="n"/>
      <c r="BK9" s="18" t="n"/>
      <c r="BL9" s="18" t="n"/>
      <c r="BM9" s="18" t="n"/>
      <c r="BN9" s="18" t="n"/>
      <c r="BO9" s="18" t="n"/>
      <c r="BP9" s="18" t="n"/>
      <c r="BQ9" s="18" t="n"/>
      <c r="BR9" s="18" t="n"/>
      <c r="BS9" s="18" t="n"/>
      <c r="BT9" s="18" t="n"/>
      <c r="BU9" s="18" t="n"/>
      <c r="BV9" s="18" t="n"/>
      <c r="BW9" s="18" t="n"/>
      <c r="BX9" s="18" t="n"/>
      <c r="BY9" s="18" t="n"/>
      <c r="BZ9" s="18" t="n"/>
      <c r="CA9" s="18" t="n"/>
      <c r="CB9" s="18" t="n"/>
      <c r="CC9" s="18" t="n"/>
      <c r="CD9" s="18" t="n"/>
      <c r="CE9" s="18" t="n"/>
      <c r="CF9" s="18" t="n"/>
      <c r="CG9" s="18" t="n"/>
      <c r="CH9" s="18" t="n"/>
      <c r="CI9" s="18" t="n"/>
      <c r="CJ9" s="18" t="n"/>
      <c r="CK9" s="18" t="n"/>
      <c r="CL9" s="18" t="n"/>
      <c r="CM9" s="18" t="n"/>
      <c r="CN9" s="18" t="n"/>
      <c r="CO9" s="18" t="n"/>
      <c r="CP9" s="18" t="n"/>
      <c r="CQ9" s="18" t="n"/>
      <c r="CR9" s="18" t="n"/>
      <c r="CS9" s="18" t="n"/>
      <c r="CT9" s="18" t="n"/>
      <c r="CU9" s="18" t="n"/>
      <c r="CV9" s="18" t="n"/>
      <c r="CW9" s="18" t="n"/>
      <c r="CX9" s="18" t="n"/>
      <c r="CY9" s="18" t="n"/>
      <c r="CZ9" s="18" t="n"/>
      <c r="DA9" s="18" t="n"/>
      <c r="DB9" s="18" t="n"/>
      <c r="DC9" s="18" t="n"/>
    </row>
    <row r="10" outlineLevel="2" ht="15" customHeight="1" thickTop="1"/>
    <row r="11" outlineLevel="2" ht="18" customHeight="1" thickBot="1">
      <c r="B11" s="19" t="inlineStr">
        <is>
          <t>Operating Cost Detail</t>
        </is>
      </c>
      <c r="C11" s="19" t="n"/>
      <c r="D11" s="19" t="n"/>
      <c r="E11" s="19" t="n"/>
      <c r="F11" s="19" t="n"/>
      <c r="G11" s="19" t="n"/>
      <c r="H11" s="19" t="n"/>
      <c r="I11" s="19" t="n"/>
      <c r="J11" s="19" t="n"/>
      <c r="K11" s="19" t="n"/>
      <c r="L11" s="19" t="n"/>
      <c r="M11" s="19" t="n"/>
      <c r="N11" s="19" t="n"/>
      <c r="O11" s="19" t="n"/>
      <c r="P11" s="19" t="n"/>
      <c r="Q11" s="19" t="n"/>
      <c r="R11" s="19" t="n"/>
      <c r="S11" s="19" t="n"/>
      <c r="T11" s="19" t="n"/>
      <c r="U11" s="19" t="n"/>
      <c r="V11" s="19" t="n"/>
      <c r="W11" s="19" t="n"/>
      <c r="X11" s="19" t="n"/>
      <c r="Y11" s="19" t="n"/>
      <c r="Z11" s="19" t="n"/>
      <c r="AA11" s="19" t="n"/>
      <c r="AB11" s="19" t="n"/>
      <c r="AC11" s="19" t="n"/>
      <c r="AD11" s="19" t="n"/>
      <c r="AE11" s="19" t="n"/>
      <c r="AF11" s="19" t="n"/>
      <c r="AG11" s="19" t="n"/>
      <c r="AH11" s="19" t="n"/>
      <c r="AI11" s="19" t="n"/>
      <c r="AJ11" s="19" t="n"/>
      <c r="AK11" s="19" t="n"/>
      <c r="AL11" s="19" t="n"/>
      <c r="AM11" s="19" t="n"/>
      <c r="AN11" s="19" t="n"/>
      <c r="AO11" s="19" t="n"/>
      <c r="AP11" s="19" t="n"/>
      <c r="AQ11" s="19" t="n"/>
      <c r="AR11" s="19" t="n"/>
      <c r="AS11" s="19" t="n"/>
      <c r="AT11" s="19" t="n"/>
      <c r="AU11" s="19" t="n"/>
      <c r="AV11" s="19" t="n"/>
      <c r="AW11" s="19" t="n"/>
      <c r="AX11" s="19" t="n"/>
      <c r="AY11" s="19" t="n"/>
      <c r="AZ11" s="19" t="n"/>
      <c r="BA11" s="19" t="n"/>
      <c r="BB11" s="19" t="n"/>
      <c r="BC11" s="19" t="n"/>
      <c r="BD11" s="19" t="n"/>
      <c r="BE11" s="19" t="n"/>
      <c r="BF11" s="19" t="n"/>
      <c r="BG11" s="19" t="n"/>
      <c r="BH11" s="19" t="n"/>
      <c r="BI11" s="19" t="n"/>
      <c r="BJ11" s="19" t="n"/>
      <c r="BK11" s="19" t="n"/>
      <c r="BL11" s="19" t="n"/>
      <c r="BM11" s="19" t="n"/>
      <c r="BN11" s="19" t="n"/>
      <c r="BO11" s="19" t="n"/>
      <c r="BP11" s="19" t="n"/>
      <c r="BQ11" s="19" t="n"/>
      <c r="BR11" s="19" t="n"/>
      <c r="BS11" s="19" t="n"/>
      <c r="BT11" s="19" t="n"/>
      <c r="BU11" s="19" t="n"/>
      <c r="BV11" s="19" t="n"/>
      <c r="BW11" s="19" t="n"/>
      <c r="BX11" s="19" t="n"/>
      <c r="BY11" s="19" t="n"/>
      <c r="BZ11" s="19" t="n"/>
      <c r="CA11" s="19" t="n"/>
      <c r="CB11" s="19" t="n"/>
      <c r="CC11" s="19" t="n"/>
      <c r="CD11" s="19" t="n"/>
      <c r="CE11" s="19" t="n"/>
      <c r="CF11" s="19" t="n"/>
      <c r="CG11" s="19" t="n"/>
      <c r="CH11" s="19" t="n"/>
      <c r="CI11" s="19" t="n"/>
      <c r="CJ11" s="19" t="n"/>
      <c r="CK11" s="19" t="n"/>
      <c r="CL11" s="19" t="n"/>
      <c r="CM11" s="19" t="n"/>
      <c r="CN11" s="19" t="n"/>
      <c r="CO11" s="19" t="n"/>
      <c r="CP11" s="19" t="n"/>
      <c r="CQ11" s="19" t="n"/>
      <c r="CR11" s="19" t="n"/>
      <c r="CS11" s="19" t="n"/>
      <c r="CT11" s="19" t="n"/>
      <c r="CU11" s="19" t="n"/>
      <c r="CV11" s="19" t="n"/>
      <c r="CW11" s="19" t="n"/>
      <c r="CX11" s="19" t="n"/>
      <c r="CY11" s="19" t="n"/>
      <c r="CZ11" s="19" t="n"/>
      <c r="DA11" s="19" t="n"/>
      <c r="DB11" s="19" t="n"/>
      <c r="DC11" s="19" t="n"/>
    </row>
    <row r="12" outlineLevel="3" ht="15" customHeight="1" thickTop="1"/>
    <row r="13">
      <c r="E13" s="213" t="inlineStr">
        <is>
          <t>Operating cost composition (live) reconciled to the report</t>
        </is>
      </c>
      <c r="F13" s="119" t="n"/>
      <c r="H13" s="231" t="inlineStr">
        <is>
          <t>The model's operating cost is three independent inputs (per-year mining unit rate Assumptions row 145, two-phase processing unit rate row 150, fixed annual general &amp; administration row 178); this tab reads them live and reconciles the total to the report's published per-year operating cost (Table 22-2, p.460-461).</t>
        </is>
      </c>
    </row>
    <row r="15">
      <c r="E15" s="213" t="inlineStr">
        <is>
          <t>Ore processed (mill feed)</t>
        </is>
      </c>
      <c r="G15" s="96" t="inlineStr">
        <is>
          <t>kt</t>
        </is>
      </c>
      <c r="H15" s="231" t="inlineStr">
        <is>
          <t>Ore processed (mill feed) each period (Assumptions row 92; Table 22-2, p.460).</t>
        </is>
      </c>
      <c r="AA15" s="225">
        <f>Assumptions!AA92</f>
        <v/>
      </c>
      <c r="AB15" s="225">
        <f>Assumptions!AB92</f>
        <v/>
      </c>
      <c r="AC15" s="225">
        <f>Assumptions!AC92</f>
        <v/>
      </c>
      <c r="AD15" s="225">
        <f>Assumptions!AD92</f>
        <v/>
      </c>
      <c r="AE15" s="225">
        <f>Assumptions!AE92</f>
        <v/>
      </c>
      <c r="AF15" s="225">
        <f>Assumptions!AF92</f>
        <v/>
      </c>
      <c r="AG15" s="225">
        <f>Assumptions!AG92</f>
        <v/>
      </c>
      <c r="AH15" s="225">
        <f>Assumptions!AH92</f>
        <v/>
      </c>
      <c r="AI15" s="225">
        <f>Assumptions!AI92</f>
        <v/>
      </c>
      <c r="AJ15" s="225">
        <f>Assumptions!AJ92</f>
        <v/>
      </c>
      <c r="AK15" s="225">
        <f>Assumptions!AK92</f>
        <v/>
      </c>
      <c r="AL15" s="225">
        <f>Assumptions!AL92</f>
        <v/>
      </c>
      <c r="AM15" s="225">
        <f>Assumptions!AM92</f>
        <v/>
      </c>
      <c r="AN15" s="225">
        <f>Assumptions!AN92</f>
        <v/>
      </c>
    </row>
    <row r="16">
      <c r="E16" s="213" t="inlineStr">
        <is>
          <t>Mining unit cost (US$/t mined, input)</t>
        </is>
      </c>
      <c r="G16" s="96" t="inlineStr">
        <is>
          <t>US$/t</t>
        </is>
      </c>
      <c r="H16" s="231" t="inlineStr">
        <is>
          <t>Per-year ore mining unit cost per tonne MINED (Assumptions row 145); life-of-mine average US$53.31/t ex-capitalised pre-production opex (Table 1-6 / Table 21-15, p.448-449).</t>
        </is>
      </c>
      <c r="AA16" s="225">
        <f>Assumptions!AA145</f>
        <v/>
      </c>
      <c r="AB16" s="225">
        <f>Assumptions!AB145</f>
        <v/>
      </c>
      <c r="AC16" s="225">
        <f>Assumptions!AC145</f>
        <v/>
      </c>
      <c r="AD16" s="225">
        <f>Assumptions!AD145</f>
        <v/>
      </c>
      <c r="AE16" s="225">
        <f>Assumptions!AE145</f>
        <v/>
      </c>
      <c r="AF16" s="225">
        <f>Assumptions!AF145</f>
        <v/>
      </c>
      <c r="AG16" s="225">
        <f>Assumptions!AG145</f>
        <v/>
      </c>
      <c r="AH16" s="225">
        <f>Assumptions!AH145</f>
        <v/>
      </c>
      <c r="AI16" s="225">
        <f>Assumptions!AI145</f>
        <v/>
      </c>
      <c r="AJ16" s="225">
        <f>Assumptions!AJ145</f>
        <v/>
      </c>
      <c r="AK16" s="225">
        <f>Assumptions!AK145</f>
        <v/>
      </c>
      <c r="AL16" s="225">
        <f>Assumptions!AL145</f>
        <v/>
      </c>
      <c r="AM16" s="225">
        <f>Assumptions!AM145</f>
        <v/>
      </c>
      <c r="AN16" s="225">
        <f>Assumptions!AN145</f>
        <v/>
      </c>
    </row>
    <row r="17">
      <c r="E17" s="213" t="inlineStr">
        <is>
          <t>Mining operating cost</t>
        </is>
      </c>
      <c r="F17" s="257">
        <f>SUM(AA17:DB17)</f>
        <v/>
      </c>
      <c r="H17" s="231" t="inlineStr">
        <is>
          <t>Mining operating cost (engine) = mining unit cost x tonnes mined (Assumptions row 88); life-of-mine US$673M operating (Table 22-2 Mining row). The two pre-production columns and the Year-1 pre-commercial share carry the mining cost that is capitalised into initial capital (about US$45.9M; Table 21-15 / Table 22-2 notes), so the model total exceeds the report's commercial operating cost in those columns.</t>
        </is>
      </c>
      <c r="AA17" s="225">
        <f>'Cash Flow &amp; Valuation'!AA145</f>
        <v/>
      </c>
      <c r="AB17" s="225">
        <f>'Cash Flow &amp; Valuation'!AB145</f>
        <v/>
      </c>
      <c r="AC17" s="225">
        <f>'Cash Flow &amp; Valuation'!AC145</f>
        <v/>
      </c>
      <c r="AD17" s="225">
        <f>'Cash Flow &amp; Valuation'!AD145</f>
        <v/>
      </c>
      <c r="AE17" s="225">
        <f>'Cash Flow &amp; Valuation'!AE145</f>
        <v/>
      </c>
      <c r="AF17" s="225">
        <f>'Cash Flow &amp; Valuation'!AF145</f>
        <v/>
      </c>
      <c r="AG17" s="225">
        <f>'Cash Flow &amp; Valuation'!AG145</f>
        <v/>
      </c>
      <c r="AH17" s="225">
        <f>'Cash Flow &amp; Valuation'!AH145</f>
        <v/>
      </c>
      <c r="AI17" s="225">
        <f>'Cash Flow &amp; Valuation'!AI145</f>
        <v/>
      </c>
      <c r="AJ17" s="225">
        <f>'Cash Flow &amp; Valuation'!AJ145</f>
        <v/>
      </c>
      <c r="AK17" s="225">
        <f>'Cash Flow &amp; Valuation'!AK145</f>
        <v/>
      </c>
      <c r="AL17" s="225">
        <f>'Cash Flow &amp; Valuation'!AL145</f>
        <v/>
      </c>
      <c r="AM17" s="225">
        <f>'Cash Flow &amp; Valuation'!AM145</f>
        <v/>
      </c>
      <c r="AN17" s="225">
        <f>'Cash Flow &amp; Valuation'!AN145</f>
        <v/>
      </c>
    </row>
    <row r="18">
      <c r="E18" s="213" t="inlineStr">
        <is>
          <t>Processing operating cost (incl. TSF)</t>
        </is>
      </c>
      <c r="F18" s="257">
        <f>SUM(AA18:DB18)</f>
        <v/>
      </c>
      <c r="H18" s="231" t="inlineStr">
        <is>
          <t>Processing operating cost incl. tailings (engine), the two-phase rate (Phase 1 US$25.45/t, Phase 2 US$24.64/t) x ore processed; life-of-mine US$313M (Table 22-2 / Tables 21-17/21-18, p.450).</t>
        </is>
      </c>
      <c r="AA18" s="225">
        <f>'Cash Flow &amp; Valuation'!AA158</f>
        <v/>
      </c>
      <c r="AB18" s="225">
        <f>'Cash Flow &amp; Valuation'!AB158</f>
        <v/>
      </c>
      <c r="AC18" s="225">
        <f>'Cash Flow &amp; Valuation'!AC158</f>
        <v/>
      </c>
      <c r="AD18" s="225">
        <f>'Cash Flow &amp; Valuation'!AD158</f>
        <v/>
      </c>
      <c r="AE18" s="225">
        <f>'Cash Flow &amp; Valuation'!AE158</f>
        <v/>
      </c>
      <c r="AF18" s="225">
        <f>'Cash Flow &amp; Valuation'!AF158</f>
        <v/>
      </c>
      <c r="AG18" s="225">
        <f>'Cash Flow &amp; Valuation'!AG158</f>
        <v/>
      </c>
      <c r="AH18" s="225">
        <f>'Cash Flow &amp; Valuation'!AH158</f>
        <v/>
      </c>
      <c r="AI18" s="225">
        <f>'Cash Flow &amp; Valuation'!AI158</f>
        <v/>
      </c>
      <c r="AJ18" s="225">
        <f>'Cash Flow &amp; Valuation'!AJ158</f>
        <v/>
      </c>
      <c r="AK18" s="225">
        <f>'Cash Flow &amp; Valuation'!AK158</f>
        <v/>
      </c>
      <c r="AL18" s="225">
        <f>'Cash Flow &amp; Valuation'!AL158</f>
        <v/>
      </c>
      <c r="AM18" s="225">
        <f>'Cash Flow &amp; Valuation'!AM158</f>
        <v/>
      </c>
      <c r="AN18" s="225">
        <f>'Cash Flow &amp; Valuation'!AN158</f>
        <v/>
      </c>
    </row>
    <row r="19">
      <c r="E19" s="213" t="inlineStr">
        <is>
          <t>General &amp; administration operating cost</t>
        </is>
      </c>
      <c r="F19" s="257">
        <f>SUM(AA19:DB19)</f>
        <v/>
      </c>
      <c r="H19" s="231" t="inlineStr">
        <is>
          <t>General &amp; administration operating cost (engine), a fixed US$9.4M/yr (final partial year pro-rated); life-of-mine US$88M (Table 22-2 / Table 21-19, p.452).</t>
        </is>
      </c>
      <c r="AA19" s="225">
        <f>'Cash Flow &amp; Valuation'!AA193</f>
        <v/>
      </c>
      <c r="AB19" s="225">
        <f>'Cash Flow &amp; Valuation'!AB193</f>
        <v/>
      </c>
      <c r="AC19" s="225">
        <f>'Cash Flow &amp; Valuation'!AC193</f>
        <v/>
      </c>
      <c r="AD19" s="225">
        <f>'Cash Flow &amp; Valuation'!AD193</f>
        <v/>
      </c>
      <c r="AE19" s="225">
        <f>'Cash Flow &amp; Valuation'!AE193</f>
        <v/>
      </c>
      <c r="AF19" s="225">
        <f>'Cash Flow &amp; Valuation'!AF193</f>
        <v/>
      </c>
      <c r="AG19" s="225">
        <f>'Cash Flow &amp; Valuation'!AG193</f>
        <v/>
      </c>
      <c r="AH19" s="225">
        <f>'Cash Flow &amp; Valuation'!AH193</f>
        <v/>
      </c>
      <c r="AI19" s="225">
        <f>'Cash Flow &amp; Valuation'!AI193</f>
        <v/>
      </c>
      <c r="AJ19" s="225">
        <f>'Cash Flow &amp; Valuation'!AJ193</f>
        <v/>
      </c>
      <c r="AK19" s="225">
        <f>'Cash Flow &amp; Valuation'!AK193</f>
        <v/>
      </c>
      <c r="AL19" s="225">
        <f>'Cash Flow &amp; Valuation'!AL193</f>
        <v/>
      </c>
      <c r="AM19" s="225">
        <f>'Cash Flow &amp; Valuation'!AM193</f>
        <v/>
      </c>
      <c r="AN19" s="225">
        <f>'Cash Flow &amp; Valuation'!AN193</f>
        <v/>
      </c>
    </row>
    <row r="20">
      <c r="E20" s="213" t="inlineStr">
        <is>
          <t>Total operating cost (model, gross of capitalisation)</t>
        </is>
      </c>
      <c r="F20" s="257">
        <f>SUM(AA20:DB20)</f>
        <v/>
      </c>
      <c r="H20" s="231" t="inlineStr">
        <is>
          <t>Model total operating cost = mining + processing + general &amp; administration (the live engine lines); shown gross, i.e. including the pre-production operating cost that is capitalised into initial capital, which is removed on the line below to reconcile to the report's operating-cost line.</t>
        </is>
      </c>
      <c r="AA20" s="225">
        <f>AA17+AA18+AA19</f>
        <v/>
      </c>
      <c r="AB20" s="225">
        <f>AB17+AB18+AB19</f>
        <v/>
      </c>
      <c r="AC20" s="225">
        <f>AC17+AC18+AC19</f>
        <v/>
      </c>
      <c r="AD20" s="225">
        <f>AD17+AD18+AD19</f>
        <v/>
      </c>
      <c r="AE20" s="225">
        <f>AE17+AE18+AE19</f>
        <v/>
      </c>
      <c r="AF20" s="225">
        <f>AF17+AF18+AF19</f>
        <v/>
      </c>
      <c r="AG20" s="225">
        <f>AG17+AG18+AG19</f>
        <v/>
      </c>
      <c r="AH20" s="225">
        <f>AH17+AH18+AH19</f>
        <v/>
      </c>
      <c r="AI20" s="225">
        <f>AI17+AI18+AI19</f>
        <v/>
      </c>
      <c r="AJ20" s="225">
        <f>AJ17+AJ18+AJ19</f>
        <v/>
      </c>
      <c r="AK20" s="225">
        <f>AK17+AK18+AK19</f>
        <v/>
      </c>
      <c r="AL20" s="225">
        <f>AL17+AL18+AL19</f>
        <v/>
      </c>
      <c r="AM20" s="225">
        <f>AM17+AM18+AM19</f>
        <v/>
      </c>
      <c r="AN20" s="225">
        <f>AN17+AN18+AN19</f>
        <v/>
      </c>
    </row>
    <row r="21">
      <c r="E21" s="213" t="inlineStr">
        <is>
          <t>Less: pre-production operating cost capitalised to initial capital</t>
        </is>
      </c>
      <c r="F21" s="257">
        <f>SUM(AA21:DB21)</f>
        <v/>
      </c>
      <c r="H21" s="231" t="inlineStr">
        <is>
          <t>Pre-production operating cost (mining, processing, general &amp; administration) capitalised into initial capital, removed here so the reconciliation compares the model's operating cost like-for-like with the report's operating-cost line. Equals the pre-production weight (Assumptions row 184) times the live mining, processing and general &amp; administration cost lines - the same capitalisation the cash flow applies (Cash Flow &amp; Valuation row 198; Table 22-2 notes 3-5, p.461; S22.3.1).</t>
        </is>
      </c>
      <c r="AA21" s="225">
        <f>-Assumptions!AA184*('Cash Flow &amp; Valuation'!AA145+'Cash Flow &amp; Valuation'!AA158+'Cash Flow &amp; Valuation'!AA193)</f>
        <v/>
      </c>
      <c r="AB21" s="225">
        <f>-Assumptions!AB184*('Cash Flow &amp; Valuation'!AB145+'Cash Flow &amp; Valuation'!AB158+'Cash Flow &amp; Valuation'!AB193)</f>
        <v/>
      </c>
      <c r="AC21" s="225">
        <f>-Assumptions!AC184*('Cash Flow &amp; Valuation'!AC145+'Cash Flow &amp; Valuation'!AC158+'Cash Flow &amp; Valuation'!AC193)</f>
        <v/>
      </c>
      <c r="AD21" s="225">
        <f>-Assumptions!AD184*('Cash Flow &amp; Valuation'!AD145+'Cash Flow &amp; Valuation'!AD158+'Cash Flow &amp; Valuation'!AD193)</f>
        <v/>
      </c>
      <c r="AE21" s="225">
        <f>-Assumptions!AE184*('Cash Flow &amp; Valuation'!AE145+'Cash Flow &amp; Valuation'!AE158+'Cash Flow &amp; Valuation'!AE193)</f>
        <v/>
      </c>
      <c r="AF21" s="225">
        <f>-Assumptions!AF184*('Cash Flow &amp; Valuation'!AF145+'Cash Flow &amp; Valuation'!AF158+'Cash Flow &amp; Valuation'!AF193)</f>
        <v/>
      </c>
      <c r="AG21" s="225">
        <f>-Assumptions!AG184*('Cash Flow &amp; Valuation'!AG145+'Cash Flow &amp; Valuation'!AG158+'Cash Flow &amp; Valuation'!AG193)</f>
        <v/>
      </c>
      <c r="AH21" s="225">
        <f>-Assumptions!AH184*('Cash Flow &amp; Valuation'!AH145+'Cash Flow &amp; Valuation'!AH158+'Cash Flow &amp; Valuation'!AH193)</f>
        <v/>
      </c>
      <c r="AI21" s="225">
        <f>-Assumptions!AI184*('Cash Flow &amp; Valuation'!AI145+'Cash Flow &amp; Valuation'!AI158+'Cash Flow &amp; Valuation'!AI193)</f>
        <v/>
      </c>
      <c r="AJ21" s="225">
        <f>-Assumptions!AJ184*('Cash Flow &amp; Valuation'!AJ145+'Cash Flow &amp; Valuation'!AJ158+'Cash Flow &amp; Valuation'!AJ193)</f>
        <v/>
      </c>
      <c r="AK21" s="225">
        <f>-Assumptions!AK184*('Cash Flow &amp; Valuation'!AK145+'Cash Flow &amp; Valuation'!AK158+'Cash Flow &amp; Valuation'!AK193)</f>
        <v/>
      </c>
      <c r="AL21" s="225">
        <f>-Assumptions!AL184*('Cash Flow &amp; Valuation'!AL145+'Cash Flow &amp; Valuation'!AL158+'Cash Flow &amp; Valuation'!AL193)</f>
        <v/>
      </c>
      <c r="AM21" s="225">
        <f>-Assumptions!AM184*('Cash Flow &amp; Valuation'!AM145+'Cash Flow &amp; Valuation'!AM158+'Cash Flow &amp; Valuation'!AM193)</f>
        <v/>
      </c>
      <c r="AN21" s="225">
        <f>-Assumptions!AN184*('Cash Flow &amp; Valuation'!AN145+'Cash Flow &amp; Valuation'!AN158+'Cash Flow &amp; Valuation'!AN193)</f>
        <v/>
      </c>
    </row>
    <row r="22">
      <c r="E22" s="213" t="inlineStr">
        <is>
          <t>Total operating cost (report)</t>
        </is>
      </c>
      <c r="F22" s="257">
        <f>SUM(AA22:DB22)</f>
        <v/>
      </c>
      <c r="H22" s="231" t="inlineStr">
        <is>
          <t>Report per-year operating cost (Table 22-2 operating-cost rows, p.460-461). Pre-production operating cost is capitalised into initial capital, so the report shows none in the construction years. This is the reconciliation target, not a live driver.</t>
        </is>
      </c>
      <c r="AA22" s="94" t="n">
        <v>0</v>
      </c>
      <c r="AB22" s="94" t="n">
        <v>0</v>
      </c>
      <c r="AC22" s="94" t="n">
        <v>90</v>
      </c>
      <c r="AD22" s="94" t="n">
        <v>106</v>
      </c>
      <c r="AE22" s="94" t="n">
        <v>115</v>
      </c>
      <c r="AF22" s="94" t="n">
        <v>130</v>
      </c>
      <c r="AG22" s="94" t="n">
        <v>121</v>
      </c>
      <c r="AH22" s="94" t="n">
        <v>128</v>
      </c>
      <c r="AI22" s="94" t="n">
        <v>133</v>
      </c>
      <c r="AJ22" s="94" t="n">
        <v>120</v>
      </c>
      <c r="AK22" s="94" t="n">
        <v>109</v>
      </c>
      <c r="AL22" s="94" t="n">
        <v>23</v>
      </c>
      <c r="AM22" s="94" t="n">
        <v>0</v>
      </c>
      <c r="AN22" s="94" t="n">
        <v>0</v>
      </c>
    </row>
    <row r="23">
      <c r="E23" s="213" t="inlineStr">
        <is>
          <t>Reconciliation (operating cost, model less report)</t>
        </is>
      </c>
      <c r="F23" s="257">
        <f>SUM(AA23:DB23)</f>
        <v/>
      </c>
      <c r="H23" s="231" t="inlineStr">
        <is>
          <t>Model operating cost (gross total less the capitalised pre-production operating cost) less the report's per-year operating cost; at the base case it is near zero (the model reproduces the report's annual operating-cost shape) and moves visibly if a cost lever is flexed.</t>
        </is>
      </c>
      <c r="AA23" s="225">
        <f>AA20+AA21-AA22</f>
        <v/>
      </c>
      <c r="AB23" s="225">
        <f>AB20+AB21-AB22</f>
        <v/>
      </c>
      <c r="AC23" s="225">
        <f>AC20+AC21-AC22</f>
        <v/>
      </c>
      <c r="AD23" s="225">
        <f>AD20+AD21-AD22</f>
        <v/>
      </c>
      <c r="AE23" s="225">
        <f>AE20+AE21-AE22</f>
        <v/>
      </c>
      <c r="AF23" s="225">
        <f>AF20+AF21-AF22</f>
        <v/>
      </c>
      <c r="AG23" s="225">
        <f>AG20+AG21-AG22</f>
        <v/>
      </c>
      <c r="AH23" s="225">
        <f>AH20+AH21-AH22</f>
        <v/>
      </c>
      <c r="AI23" s="225">
        <f>AI20+AI21-AI22</f>
        <v/>
      </c>
      <c r="AJ23" s="225">
        <f>AJ20+AJ21-AJ22</f>
        <v/>
      </c>
      <c r="AK23" s="225">
        <f>AK20+AK21-AK22</f>
        <v/>
      </c>
      <c r="AL23" s="225">
        <f>AL20+AL21-AL22</f>
        <v/>
      </c>
      <c r="AM23" s="225">
        <f>AM20+AM21-AM22</f>
        <v/>
      </c>
      <c r="AN23" s="225">
        <f>AN20+AN21-AN22</f>
        <v/>
      </c>
    </row>
  </sheetData>
  <pageMargins left="0.7" right="0.7" top="0.75" bottom="0.75" header="0.3" footer="0.3"/>
  <pageSetup orientation="portrait"/>
</worksheet>
</file>

<file path=xl/worksheets/sheet13.xml><?xml version="1.0" encoding="utf-8"?>
<worksheet xmlns="http://schemas.openxmlformats.org/spreadsheetml/2006/main">
  <sheetPr>
    <tabColor rgb="FFFFC000"/>
    <outlinePr summaryBelow="1" summaryRight="1"/>
    <pageSetUpPr/>
  </sheetPr>
  <dimension ref="A1:DC23"/>
  <sheetViews>
    <sheetView zoomScale="50" workbookViewId="0">
      <pane xSplit="26" ySplit="6" topLeftCell="AA7" activePane="bottomRight" state="frozen"/>
      <selection pane="topRight" activeCell="A1" sqref="A1"/>
      <selection pane="bottomLeft" activeCell="A1" sqref="A1"/>
      <selection pane="bottomRight" activeCell="A1" sqref="A1"/>
    </sheetView>
  </sheetViews>
  <sheetFormatPr baseColWidth="8" defaultColWidth="0" defaultRowHeight="14.4" outlineLevelRow="3"/>
  <cols>
    <col width="2.5546875" customWidth="1" style="2" min="1" max="1"/>
    <col width="3.5546875" customWidth="1" style="2" min="2" max="4"/>
    <col width="45.44140625" bestFit="1" customWidth="1" style="2" min="5" max="5"/>
    <col width="22.44140625" bestFit="1" customWidth="1" style="2" min="6" max="6"/>
    <col width="15.5546875" customWidth="1" style="2" min="7" max="7"/>
    <col width="50.5546875" customWidth="1" style="2" min="8" max="8"/>
    <col width="15.5546875" customWidth="1" style="2" min="9" max="9"/>
    <col width="34" customWidth="1" min="10" max="10"/>
    <col width="2.5546875" customWidth="1" style="2" min="11" max="11"/>
    <col outlineLevel="1" width="2.5546875" customWidth="1" style="2" min="12" max="24"/>
    <col width="15.5546875" customWidth="1" style="2" min="25" max="25"/>
    <col width="2.5546875" customWidth="1" style="2" min="26" max="26"/>
    <col width="10.5546875" bestFit="1" customWidth="1" style="2" min="27" max="27"/>
    <col width="10.44140625" bestFit="1" customWidth="1" style="2" min="28" max="30"/>
    <col width="10.5546875" bestFit="1" customWidth="1" style="2" min="31" max="31"/>
    <col width="10.44140625" bestFit="1" customWidth="1" style="2" min="32" max="34"/>
    <col width="10.5546875" bestFit="1" customWidth="1" style="2" min="35" max="35"/>
    <col width="11.44140625" bestFit="1" customWidth="1" style="2" min="36" max="75"/>
    <col width="10.44140625" bestFit="1" customWidth="1" style="2" min="76" max="78"/>
    <col width="10.5546875" bestFit="1" customWidth="1" style="2" min="79" max="79"/>
    <col width="10.44140625" bestFit="1" customWidth="1" style="2" min="80" max="82"/>
    <col width="10.5546875" bestFit="1" customWidth="1" style="2" min="83" max="83"/>
    <col width="10.44140625" bestFit="1" customWidth="1" style="2" min="84" max="86"/>
    <col width="10.5546875" bestFit="1" customWidth="1" style="2" min="87" max="87"/>
    <col width="10.44140625" bestFit="1" customWidth="1" style="2" min="88" max="90"/>
    <col width="10.5546875" bestFit="1" customWidth="1" style="2" min="91" max="91"/>
    <col width="10.44140625" bestFit="1" customWidth="1" style="2" min="92" max="94"/>
    <col width="10.5546875" bestFit="1" customWidth="1" style="2" min="95" max="95"/>
    <col width="10.44140625" bestFit="1" customWidth="1" style="2" min="96" max="98"/>
    <col width="10.5546875" bestFit="1" customWidth="1" style="2" min="99" max="99"/>
    <col width="10.44140625" bestFit="1" customWidth="1" style="2" min="100" max="102"/>
    <col width="10.5546875" bestFit="1" customWidth="1" style="2" min="103" max="103"/>
    <col width="10.44140625" bestFit="1" customWidth="1" style="2" min="104" max="106"/>
    <col width="2.5546875" customWidth="1" style="2" min="107" max="107"/>
    <col hidden="1" width="9.109375" customWidth="1" style="2" min="108" max="122"/>
    <col hidden="1" width="9.109375" customWidth="1" style="2" min="123" max="16384"/>
  </cols>
  <sheetData>
    <row r="1" ht="23.4" customHeight="1">
      <c r="A1" s="1">
        <f>Assumptions!A1</f>
        <v/>
      </c>
      <c r="B1" s="1" t="n"/>
      <c r="C1" s="1" t="n"/>
      <c r="D1" s="1" t="n"/>
      <c r="E1" s="1" t="n"/>
      <c r="F1" s="1" t="n"/>
      <c r="G1" s="1" t="n"/>
      <c r="H1" s="1" t="n"/>
      <c r="I1" s="1" t="n"/>
      <c r="J1" s="1" t="n"/>
      <c r="K1" s="1" t="n"/>
      <c r="L1" s="1" t="n"/>
      <c r="M1" s="1" t="n"/>
      <c r="N1" s="1" t="n"/>
      <c r="O1" s="1" t="n"/>
      <c r="P1" s="1" t="n"/>
      <c r="Q1" s="1" t="n"/>
      <c r="R1" s="1" t="n"/>
      <c r="S1" s="1" t="n"/>
      <c r="T1" s="1" t="n"/>
      <c r="U1" s="1" t="n"/>
      <c r="V1" s="1" t="n"/>
      <c r="W1" s="1" t="n"/>
      <c r="X1" s="1" t="n"/>
      <c r="Y1" s="1" t="n"/>
      <c r="Z1" s="1" t="n"/>
      <c r="AA1" s="1" t="n"/>
      <c r="AB1" s="1" t="n"/>
      <c r="AC1" s="1" t="n"/>
      <c r="AD1" s="1" t="n"/>
      <c r="AE1" s="1" t="n"/>
      <c r="AF1" s="1" t="n"/>
      <c r="AG1" s="1" t="n"/>
      <c r="AH1" s="1" t="n"/>
      <c r="AI1" s="1" t="n"/>
      <c r="AJ1" s="1" t="n"/>
      <c r="AK1" s="1" t="n"/>
      <c r="AL1" s="1" t="n"/>
      <c r="AM1" s="1" t="n"/>
      <c r="AN1" s="1" t="n"/>
      <c r="AO1" s="1" t="n"/>
      <c r="AP1" s="1" t="n"/>
      <c r="AQ1" s="1" t="n"/>
      <c r="AR1" s="1" t="n"/>
      <c r="AS1" s="1" t="n"/>
      <c r="AT1" s="1" t="n"/>
      <c r="AU1" s="1" t="n"/>
      <c r="AV1" s="1" t="n"/>
      <c r="AW1" s="1" t="n"/>
      <c r="AX1" s="1" t="n"/>
      <c r="AY1" s="1" t="n"/>
      <c r="AZ1" s="1" t="n"/>
      <c r="BA1" s="1" t="n"/>
      <c r="BB1" s="1" t="n"/>
      <c r="BC1" s="1" t="n"/>
      <c r="BD1" s="1" t="n"/>
      <c r="BE1" s="1" t="n"/>
      <c r="BF1" s="1" t="n"/>
      <c r="BG1" s="1" t="n"/>
      <c r="BH1" s="1" t="n"/>
      <c r="BI1" s="1" t="n"/>
      <c r="BJ1" s="1" t="n"/>
      <c r="BK1" s="1" t="n"/>
      <c r="BL1" s="1" t="n"/>
      <c r="BM1" s="1" t="n"/>
      <c r="BN1" s="1" t="n"/>
      <c r="BO1" s="1" t="n"/>
      <c r="BP1" s="1" t="n"/>
      <c r="BQ1" s="1" t="n"/>
      <c r="BR1" s="1" t="n"/>
      <c r="BS1" s="1" t="n"/>
      <c r="BT1" s="1" t="n"/>
      <c r="BU1" s="1" t="n"/>
      <c r="BV1" s="1" t="n"/>
      <c r="BW1" s="1" t="n"/>
      <c r="BX1" s="1" t="n"/>
      <c r="BY1" s="1" t="n"/>
      <c r="BZ1" s="1" t="n"/>
      <c r="CA1" s="1" t="n"/>
      <c r="CB1" s="1" t="n"/>
      <c r="CC1" s="1" t="n"/>
      <c r="CD1" s="1" t="n"/>
      <c r="CE1" s="1" t="n"/>
      <c r="CF1" s="1" t="n"/>
      <c r="CG1" s="1" t="n"/>
      <c r="CH1" s="1" t="n"/>
      <c r="CI1" s="1" t="n"/>
      <c r="CJ1" s="1" t="n"/>
      <c r="CK1" s="1" t="n"/>
      <c r="CL1" s="1" t="n"/>
      <c r="CM1" s="1" t="n"/>
      <c r="CN1" s="1" t="n"/>
      <c r="CO1" s="1" t="n"/>
      <c r="CP1" s="1" t="n"/>
      <c r="CQ1" s="1" t="n"/>
      <c r="CR1" s="1" t="n"/>
      <c r="CS1" s="1" t="n"/>
      <c r="CT1" s="1" t="n"/>
      <c r="CU1" s="1" t="n"/>
      <c r="CV1" s="1" t="n"/>
      <c r="CW1" s="1" t="n"/>
      <c r="CX1" s="1" t="n"/>
      <c r="CY1" s="1" t="n"/>
      <c r="CZ1" s="1" t="n"/>
      <c r="DA1" s="1" t="n"/>
      <c r="DB1" s="1" t="n"/>
      <c r="DC1" s="1" t="n"/>
    </row>
    <row r="2" ht="18" customHeight="1">
      <c r="A2" s="3">
        <f>MID(CELL("filename",A1),FIND("]",CELL("filename",A1))+1,255)</f>
        <v/>
      </c>
      <c r="B2" s="3" t="n"/>
      <c r="C2" s="3" t="n"/>
      <c r="D2" s="3" t="n"/>
      <c r="E2" s="3" t="n"/>
      <c r="F2" s="4" t="n"/>
      <c r="G2" s="3" t="n"/>
      <c r="H2" s="3" t="n"/>
      <c r="I2" s="3" t="n"/>
      <c r="J2" s="3" t="n"/>
      <c r="K2" s="3" t="n"/>
      <c r="L2" s="3" t="n"/>
      <c r="M2" s="3" t="n"/>
      <c r="N2" s="3" t="n"/>
      <c r="O2" s="3" t="n"/>
      <c r="P2" s="3" t="n"/>
      <c r="Q2" s="3" t="n"/>
      <c r="R2" s="3" t="n"/>
      <c r="S2" s="3" t="n"/>
      <c r="T2" s="3" t="n"/>
      <c r="U2" s="3" t="n"/>
      <c r="V2" s="3" t="n"/>
      <c r="W2" s="3" t="n"/>
      <c r="X2" s="3" t="n"/>
      <c r="Y2" s="3" t="n"/>
      <c r="Z2" s="3" t="n"/>
      <c r="AA2" s="3" t="n"/>
      <c r="AB2" s="3" t="n"/>
      <c r="AC2" s="3" t="n"/>
      <c r="AD2" s="3" t="n"/>
      <c r="AE2" s="3" t="n"/>
      <c r="AF2" s="3" t="n"/>
      <c r="AG2" s="3" t="n"/>
      <c r="AH2" s="3" t="n"/>
      <c r="AI2" s="3" t="n"/>
      <c r="AJ2" s="3" t="n"/>
      <c r="AK2" s="3" t="n"/>
      <c r="AL2" s="3" t="n"/>
      <c r="AM2" s="3" t="n"/>
      <c r="AN2" s="3" t="n"/>
      <c r="AO2" s="3" t="n"/>
      <c r="AP2" s="3" t="n"/>
      <c r="AQ2" s="3" t="n"/>
      <c r="AR2" s="3" t="n"/>
      <c r="AS2" s="3" t="n"/>
      <c r="AT2" s="3" t="n"/>
      <c r="AU2" s="3" t="n"/>
      <c r="AV2" s="3" t="n"/>
      <c r="AW2" s="3" t="n"/>
      <c r="AX2" s="3" t="n"/>
      <c r="AY2" s="3" t="n"/>
      <c r="AZ2" s="3" t="n"/>
      <c r="BA2" s="3" t="n"/>
      <c r="BB2" s="3" t="n"/>
      <c r="BC2" s="3" t="n"/>
      <c r="BD2" s="3" t="n"/>
      <c r="BE2" s="3" t="n"/>
      <c r="BF2" s="3" t="n"/>
      <c r="BG2" s="3" t="n"/>
      <c r="BH2" s="3" t="n"/>
      <c r="BI2" s="3" t="n"/>
      <c r="BJ2" s="3" t="n"/>
      <c r="BK2" s="3" t="n"/>
      <c r="BL2" s="3" t="n"/>
      <c r="BM2" s="3" t="n"/>
      <c r="BN2" s="3" t="n"/>
      <c r="BO2" s="3" t="n"/>
      <c r="BP2" s="3" t="n"/>
      <c r="BQ2" s="3" t="n"/>
      <c r="BR2" s="3" t="n"/>
      <c r="BS2" s="3" t="n"/>
      <c r="BT2" s="3" t="n"/>
      <c r="BU2" s="3" t="n"/>
      <c r="BV2" s="3" t="n"/>
      <c r="BW2" s="3" t="n"/>
      <c r="BX2" s="3" t="n"/>
      <c r="BY2" s="3" t="n"/>
      <c r="BZ2" s="3" t="n"/>
      <c r="CA2" s="3" t="n"/>
      <c r="CB2" s="3" t="n"/>
      <c r="CC2" s="3" t="n"/>
      <c r="CD2" s="3" t="n"/>
      <c r="CE2" s="3" t="n"/>
      <c r="CF2" s="3" t="n"/>
      <c r="CG2" s="3" t="n"/>
      <c r="CH2" s="3" t="n"/>
      <c r="CI2" s="3" t="n"/>
      <c r="CJ2" s="3" t="n"/>
      <c r="CK2" s="3" t="n"/>
      <c r="CL2" s="3" t="n"/>
      <c r="CM2" s="3" t="n"/>
      <c r="CN2" s="3" t="n"/>
      <c r="CO2" s="3" t="n"/>
      <c r="CP2" s="3" t="n"/>
      <c r="CQ2" s="3" t="n"/>
      <c r="CR2" s="3" t="n"/>
      <c r="CS2" s="3" t="n"/>
      <c r="CT2" s="3" t="n"/>
      <c r="CU2" s="3" t="n"/>
      <c r="CV2" s="3" t="n"/>
      <c r="CW2" s="3" t="n"/>
      <c r="CX2" s="3" t="n"/>
      <c r="CY2" s="3" t="n"/>
      <c r="CZ2" s="3" t="n"/>
      <c r="DA2" s="3" t="n"/>
      <c r="DB2" s="3" t="n"/>
      <c r="DC2" s="3" t="n"/>
    </row>
    <row r="3">
      <c r="A3" s="5" t="n"/>
      <c r="B3" s="5" t="n"/>
      <c r="C3" s="5" t="n"/>
      <c r="D3" s="5" t="n"/>
      <c r="E3" s="7" t="n"/>
      <c r="F3" s="6" t="n"/>
      <c r="G3" s="5" t="n"/>
      <c r="H3" s="7" t="n"/>
      <c r="I3" s="7" t="n"/>
      <c r="J3" s="7" t="n"/>
      <c r="K3" s="7" t="n"/>
      <c r="L3" s="7" t="n"/>
      <c r="M3" s="7" t="n"/>
      <c r="N3" s="7" t="n"/>
      <c r="O3" s="7" t="n"/>
      <c r="P3" s="7" t="n"/>
      <c r="Q3" s="7" t="n"/>
      <c r="R3" s="7" t="n"/>
      <c r="S3" s="7" t="n"/>
      <c r="T3" s="7" t="n"/>
      <c r="U3" s="7" t="n"/>
      <c r="V3" s="7" t="n"/>
      <c r="W3" s="7" t="n"/>
      <c r="X3" s="7" t="n"/>
      <c r="Y3" s="6" t="inlineStr">
        <is>
          <t>Period label:</t>
        </is>
      </c>
      <c r="Z3" s="7" t="n"/>
      <c r="AA3" s="12">
        <f>Assumptions!AA3</f>
        <v/>
      </c>
      <c r="AB3" s="12">
        <f>Assumptions!AB3</f>
        <v/>
      </c>
      <c r="AC3" s="12">
        <f>Assumptions!AC3</f>
        <v/>
      </c>
      <c r="AD3" s="12">
        <f>Assumptions!AD3</f>
        <v/>
      </c>
      <c r="AE3" s="12">
        <f>Assumptions!AE3</f>
        <v/>
      </c>
      <c r="AF3" s="12">
        <f>Assumptions!AF3</f>
        <v/>
      </c>
      <c r="AG3" s="12">
        <f>Assumptions!AG3</f>
        <v/>
      </c>
      <c r="AH3" s="12">
        <f>Assumptions!AH3</f>
        <v/>
      </c>
      <c r="AI3" s="12">
        <f>Assumptions!AI3</f>
        <v/>
      </c>
      <c r="AJ3" s="12">
        <f>Assumptions!AJ3</f>
        <v/>
      </c>
      <c r="AK3" s="12">
        <f>Assumptions!AK3</f>
        <v/>
      </c>
      <c r="AL3" s="12">
        <f>Assumptions!AL3</f>
        <v/>
      </c>
      <c r="AM3" s="12">
        <f>Assumptions!AM3</f>
        <v/>
      </c>
      <c r="AN3" s="12">
        <f>Assumptions!AN3</f>
        <v/>
      </c>
      <c r="AO3" s="12">
        <f>Assumptions!AO3</f>
        <v/>
      </c>
      <c r="AP3" s="12">
        <f>Assumptions!AP3</f>
        <v/>
      </c>
      <c r="AQ3" s="12">
        <f>Assumptions!AQ3</f>
        <v/>
      </c>
      <c r="AR3" s="12">
        <f>Assumptions!AR3</f>
        <v/>
      </c>
      <c r="AS3" s="12">
        <f>Assumptions!AS3</f>
        <v/>
      </c>
      <c r="AT3" s="12">
        <f>Assumptions!AT3</f>
        <v/>
      </c>
      <c r="AU3" s="12">
        <f>Assumptions!AU3</f>
        <v/>
      </c>
      <c r="AV3" s="12">
        <f>Assumptions!AV3</f>
        <v/>
      </c>
      <c r="AW3" s="12">
        <f>Assumptions!AW3</f>
        <v/>
      </c>
      <c r="AX3" s="12">
        <f>Assumptions!AX3</f>
        <v/>
      </c>
      <c r="AY3" s="12">
        <f>Assumptions!AY3</f>
        <v/>
      </c>
      <c r="AZ3" s="12">
        <f>Assumptions!AZ3</f>
        <v/>
      </c>
      <c r="BA3" s="12">
        <f>Assumptions!BA3</f>
        <v/>
      </c>
      <c r="BB3" s="12">
        <f>Assumptions!BB3</f>
        <v/>
      </c>
      <c r="BC3" s="12">
        <f>Assumptions!BC3</f>
        <v/>
      </c>
      <c r="BD3" s="12">
        <f>Assumptions!BD3</f>
        <v/>
      </c>
      <c r="BE3" s="12">
        <f>Assumptions!BE3</f>
        <v/>
      </c>
      <c r="BF3" s="12">
        <f>Assumptions!BF3</f>
        <v/>
      </c>
      <c r="BG3" s="12">
        <f>Assumptions!BG3</f>
        <v/>
      </c>
      <c r="BH3" s="12">
        <f>Assumptions!BH3</f>
        <v/>
      </c>
      <c r="BI3" s="12">
        <f>Assumptions!BI3</f>
        <v/>
      </c>
      <c r="BJ3" s="12">
        <f>Assumptions!BJ3</f>
        <v/>
      </c>
      <c r="BK3" s="12">
        <f>Assumptions!BK3</f>
        <v/>
      </c>
      <c r="BL3" s="12">
        <f>Assumptions!BL3</f>
        <v/>
      </c>
      <c r="BM3" s="12">
        <f>Assumptions!BM3</f>
        <v/>
      </c>
      <c r="BN3" s="12">
        <f>Assumptions!BN3</f>
        <v/>
      </c>
      <c r="BO3" s="12">
        <f>Assumptions!BO3</f>
        <v/>
      </c>
      <c r="BP3" s="12">
        <f>Assumptions!BP3</f>
        <v/>
      </c>
      <c r="BQ3" s="12">
        <f>Assumptions!BQ3</f>
        <v/>
      </c>
      <c r="BR3" s="12">
        <f>Assumptions!BR3</f>
        <v/>
      </c>
      <c r="BS3" s="12">
        <f>Assumptions!BS3</f>
        <v/>
      </c>
      <c r="BT3" s="12">
        <f>Assumptions!BT3</f>
        <v/>
      </c>
      <c r="BU3" s="12">
        <f>Assumptions!BU3</f>
        <v/>
      </c>
      <c r="BV3" s="12">
        <f>Assumptions!BV3</f>
        <v/>
      </c>
      <c r="BW3" s="12">
        <f>Assumptions!BW3</f>
        <v/>
      </c>
      <c r="BX3" s="12">
        <f>Assumptions!BX3</f>
        <v/>
      </c>
      <c r="BY3" s="12">
        <f>Assumptions!BY3</f>
        <v/>
      </c>
      <c r="BZ3" s="12">
        <f>Assumptions!BZ3</f>
        <v/>
      </c>
      <c r="CA3" s="12">
        <f>Assumptions!CA3</f>
        <v/>
      </c>
      <c r="CB3" s="12">
        <f>Assumptions!CB3</f>
        <v/>
      </c>
      <c r="CC3" s="12">
        <f>Assumptions!CC3</f>
        <v/>
      </c>
      <c r="CD3" s="12">
        <f>Assumptions!CD3</f>
        <v/>
      </c>
      <c r="CE3" s="12">
        <f>Assumptions!CE3</f>
        <v/>
      </c>
      <c r="CF3" s="12">
        <f>Assumptions!CF3</f>
        <v/>
      </c>
      <c r="CG3" s="12">
        <f>Assumptions!CG3</f>
        <v/>
      </c>
      <c r="CH3" s="12">
        <f>Assumptions!CH3</f>
        <v/>
      </c>
      <c r="CI3" s="12">
        <f>Assumptions!CI3</f>
        <v/>
      </c>
      <c r="CJ3" s="12">
        <f>Assumptions!CJ3</f>
        <v/>
      </c>
      <c r="CK3" s="12">
        <f>Assumptions!CK3</f>
        <v/>
      </c>
      <c r="CL3" s="12">
        <f>Assumptions!CL3</f>
        <v/>
      </c>
      <c r="CM3" s="12">
        <f>Assumptions!CM3</f>
        <v/>
      </c>
      <c r="CN3" s="12">
        <f>Assumptions!CN3</f>
        <v/>
      </c>
      <c r="CO3" s="12">
        <f>Assumptions!CO3</f>
        <v/>
      </c>
      <c r="CP3" s="12">
        <f>Assumptions!CP3</f>
        <v/>
      </c>
      <c r="CQ3" s="12">
        <f>Assumptions!CQ3</f>
        <v/>
      </c>
      <c r="CR3" s="12">
        <f>Assumptions!CR3</f>
        <v/>
      </c>
      <c r="CS3" s="12">
        <f>Assumptions!CS3</f>
        <v/>
      </c>
      <c r="CT3" s="12">
        <f>Assumptions!CT3</f>
        <v/>
      </c>
      <c r="CU3" s="12">
        <f>Assumptions!CU3</f>
        <v/>
      </c>
      <c r="CV3" s="12">
        <f>Assumptions!CV3</f>
        <v/>
      </c>
      <c r="CW3" s="12">
        <f>Assumptions!CW3</f>
        <v/>
      </c>
      <c r="CX3" s="12">
        <f>Assumptions!CX3</f>
        <v/>
      </c>
      <c r="CY3" s="12">
        <f>Assumptions!CY3</f>
        <v/>
      </c>
      <c r="CZ3" s="12">
        <f>Assumptions!CZ3</f>
        <v/>
      </c>
      <c r="DA3" s="12">
        <f>Assumptions!DA3</f>
        <v/>
      </c>
      <c r="DB3" s="12">
        <f>Assumptions!DB3</f>
        <v/>
      </c>
      <c r="DC3" s="7" t="n"/>
    </row>
    <row r="4">
      <c r="A4" s="5" t="n"/>
      <c r="B4" s="5" t="n"/>
      <c r="C4" s="5" t="n"/>
      <c r="D4" s="5" t="n"/>
      <c r="E4" s="7" t="n"/>
      <c r="F4" s="7" t="n"/>
      <c r="G4" s="7" t="n"/>
      <c r="H4" s="7" t="n"/>
      <c r="I4" s="7" t="n"/>
      <c r="J4" s="7" t="n"/>
      <c r="K4" s="7" t="n"/>
      <c r="L4" s="7" t="n"/>
      <c r="M4" s="7" t="n"/>
      <c r="N4" s="7" t="n"/>
      <c r="O4" s="7" t="n"/>
      <c r="P4" s="7" t="n"/>
      <c r="Q4" s="7" t="n"/>
      <c r="R4" s="7" t="n"/>
      <c r="S4" s="7" t="n"/>
      <c r="T4" s="7" t="n"/>
      <c r="U4" s="7" t="n"/>
      <c r="V4" s="7" t="n"/>
      <c r="W4" s="7" t="n"/>
      <c r="X4" s="7" t="n"/>
      <c r="Y4" s="6">
        <f>Assumptions!Y4</f>
        <v/>
      </c>
      <c r="Z4" s="7" t="n"/>
      <c r="AA4" s="12">
        <f>Assumptions!AA4</f>
        <v/>
      </c>
      <c r="AB4" s="12">
        <f>Assumptions!AB4</f>
        <v/>
      </c>
      <c r="AC4" s="12">
        <f>Assumptions!AC4</f>
        <v/>
      </c>
      <c r="AD4" s="12">
        <f>Assumptions!AD4</f>
        <v/>
      </c>
      <c r="AE4" s="12">
        <f>Assumptions!AE4</f>
        <v/>
      </c>
      <c r="AF4" s="12">
        <f>Assumptions!AF4</f>
        <v/>
      </c>
      <c r="AG4" s="12">
        <f>Assumptions!AG4</f>
        <v/>
      </c>
      <c r="AH4" s="12">
        <f>Assumptions!AH4</f>
        <v/>
      </c>
      <c r="AI4" s="12">
        <f>Assumptions!AI4</f>
        <v/>
      </c>
      <c r="AJ4" s="12">
        <f>Assumptions!AJ4</f>
        <v/>
      </c>
      <c r="AK4" s="12">
        <f>Assumptions!AK4</f>
        <v/>
      </c>
      <c r="AL4" s="12">
        <f>Assumptions!AL4</f>
        <v/>
      </c>
      <c r="AM4" s="12">
        <f>Assumptions!AM4</f>
        <v/>
      </c>
      <c r="AN4" s="12">
        <f>Assumptions!AN4</f>
        <v/>
      </c>
      <c r="AO4" s="12">
        <f>Assumptions!AO4</f>
        <v/>
      </c>
      <c r="AP4" s="12">
        <f>Assumptions!AP4</f>
        <v/>
      </c>
      <c r="AQ4" s="12">
        <f>Assumptions!AQ4</f>
        <v/>
      </c>
      <c r="AR4" s="12">
        <f>Assumptions!AR4</f>
        <v/>
      </c>
      <c r="AS4" s="12">
        <f>Assumptions!AS4</f>
        <v/>
      </c>
      <c r="AT4" s="12">
        <f>Assumptions!AT4</f>
        <v/>
      </c>
      <c r="AU4" s="12">
        <f>Assumptions!AU4</f>
        <v/>
      </c>
      <c r="AV4" s="12">
        <f>Assumptions!AV4</f>
        <v/>
      </c>
      <c r="AW4" s="12">
        <f>Assumptions!AW4</f>
        <v/>
      </c>
      <c r="AX4" s="12">
        <f>Assumptions!AX4</f>
        <v/>
      </c>
      <c r="AY4" s="12">
        <f>Assumptions!AY4</f>
        <v/>
      </c>
      <c r="AZ4" s="12">
        <f>Assumptions!AZ4</f>
        <v/>
      </c>
      <c r="BA4" s="12">
        <f>Assumptions!BA4</f>
        <v/>
      </c>
      <c r="BB4" s="12">
        <f>Assumptions!BB4</f>
        <v/>
      </c>
      <c r="BC4" s="12">
        <f>Assumptions!BC4</f>
        <v/>
      </c>
      <c r="BD4" s="12">
        <f>Assumptions!BD4</f>
        <v/>
      </c>
      <c r="BE4" s="12">
        <f>Assumptions!BE4</f>
        <v/>
      </c>
      <c r="BF4" s="12">
        <f>Assumptions!BF4</f>
        <v/>
      </c>
      <c r="BG4" s="12">
        <f>Assumptions!BG4</f>
        <v/>
      </c>
      <c r="BH4" s="12">
        <f>Assumptions!BH4</f>
        <v/>
      </c>
      <c r="BI4" s="12">
        <f>Assumptions!BI4</f>
        <v/>
      </c>
      <c r="BJ4" s="12">
        <f>Assumptions!BJ4</f>
        <v/>
      </c>
      <c r="BK4" s="12">
        <f>Assumptions!BK4</f>
        <v/>
      </c>
      <c r="BL4" s="12">
        <f>Assumptions!BL4</f>
        <v/>
      </c>
      <c r="BM4" s="12">
        <f>Assumptions!BM4</f>
        <v/>
      </c>
      <c r="BN4" s="12">
        <f>Assumptions!BN4</f>
        <v/>
      </c>
      <c r="BO4" s="12">
        <f>Assumptions!BO4</f>
        <v/>
      </c>
      <c r="BP4" s="12">
        <f>Assumptions!BP4</f>
        <v/>
      </c>
      <c r="BQ4" s="12">
        <f>Assumptions!BQ4</f>
        <v/>
      </c>
      <c r="BR4" s="12">
        <f>Assumptions!BR4</f>
        <v/>
      </c>
      <c r="BS4" s="12">
        <f>Assumptions!BS4</f>
        <v/>
      </c>
      <c r="BT4" s="12">
        <f>Assumptions!BT4</f>
        <v/>
      </c>
      <c r="BU4" s="12">
        <f>Assumptions!BU4</f>
        <v/>
      </c>
      <c r="BV4" s="12">
        <f>Assumptions!BV4</f>
        <v/>
      </c>
      <c r="BW4" s="12">
        <f>Assumptions!BW4</f>
        <v/>
      </c>
      <c r="BX4" s="12">
        <f>Assumptions!BX4</f>
        <v/>
      </c>
      <c r="BY4" s="12">
        <f>Assumptions!BY4</f>
        <v/>
      </c>
      <c r="BZ4" s="12">
        <f>Assumptions!BZ4</f>
        <v/>
      </c>
      <c r="CA4" s="12">
        <f>Assumptions!CA4</f>
        <v/>
      </c>
      <c r="CB4" s="12">
        <f>Assumptions!CB4</f>
        <v/>
      </c>
      <c r="CC4" s="12">
        <f>Assumptions!CC4</f>
        <v/>
      </c>
      <c r="CD4" s="12">
        <f>Assumptions!CD4</f>
        <v/>
      </c>
      <c r="CE4" s="12">
        <f>Assumptions!CE4</f>
        <v/>
      </c>
      <c r="CF4" s="12">
        <f>Assumptions!CF4</f>
        <v/>
      </c>
      <c r="CG4" s="12">
        <f>Assumptions!CG4</f>
        <v/>
      </c>
      <c r="CH4" s="12">
        <f>Assumptions!CH4</f>
        <v/>
      </c>
      <c r="CI4" s="12">
        <f>Assumptions!CI4</f>
        <v/>
      </c>
      <c r="CJ4" s="12">
        <f>Assumptions!CJ4</f>
        <v/>
      </c>
      <c r="CK4" s="12">
        <f>Assumptions!CK4</f>
        <v/>
      </c>
      <c r="CL4" s="12">
        <f>Assumptions!CL4</f>
        <v/>
      </c>
      <c r="CM4" s="12">
        <f>Assumptions!CM4</f>
        <v/>
      </c>
      <c r="CN4" s="12">
        <f>Assumptions!CN4</f>
        <v/>
      </c>
      <c r="CO4" s="12">
        <f>Assumptions!CO4</f>
        <v/>
      </c>
      <c r="CP4" s="12">
        <f>Assumptions!CP4</f>
        <v/>
      </c>
      <c r="CQ4" s="12">
        <f>Assumptions!CQ4</f>
        <v/>
      </c>
      <c r="CR4" s="12">
        <f>Assumptions!CR4</f>
        <v/>
      </c>
      <c r="CS4" s="12">
        <f>Assumptions!CS4</f>
        <v/>
      </c>
      <c r="CT4" s="12">
        <f>Assumptions!CT4</f>
        <v/>
      </c>
      <c r="CU4" s="12">
        <f>Assumptions!CU4</f>
        <v/>
      </c>
      <c r="CV4" s="12">
        <f>Assumptions!CV4</f>
        <v/>
      </c>
      <c r="CW4" s="12">
        <f>Assumptions!CW4</f>
        <v/>
      </c>
      <c r="CX4" s="12">
        <f>Assumptions!CX4</f>
        <v/>
      </c>
      <c r="CY4" s="12">
        <f>Assumptions!CY4</f>
        <v/>
      </c>
      <c r="CZ4" s="12">
        <f>Assumptions!CZ4</f>
        <v/>
      </c>
      <c r="DA4" s="12">
        <f>Assumptions!DA4</f>
        <v/>
      </c>
      <c r="DB4" s="12">
        <f>Assumptions!DB4</f>
        <v/>
      </c>
      <c r="DC4" s="7" t="n"/>
    </row>
    <row r="5">
      <c r="A5" s="5" t="n"/>
      <c r="B5" s="5" t="n"/>
      <c r="C5" s="5" t="n"/>
      <c r="D5" s="5" t="n"/>
      <c r="E5" s="5" t="n"/>
      <c r="F5" s="6" t="n"/>
      <c r="G5" s="5" t="n"/>
      <c r="H5" s="7" t="n"/>
      <c r="I5" s="7" t="n"/>
      <c r="J5" s="7" t="n"/>
      <c r="K5" s="7" t="n"/>
      <c r="L5" s="7" t="n"/>
      <c r="M5" s="7" t="n"/>
      <c r="N5" s="7" t="n"/>
      <c r="O5" s="7" t="n"/>
      <c r="P5" s="7" t="n"/>
      <c r="Q5" s="7" t="n"/>
      <c r="R5" s="7" t="n"/>
      <c r="S5" s="7" t="n"/>
      <c r="T5" s="7" t="n"/>
      <c r="U5" s="7" t="n"/>
      <c r="V5" s="7" t="n"/>
      <c r="W5" s="7" t="n"/>
      <c r="X5" s="7" t="n"/>
      <c r="Y5" s="7" t="n"/>
      <c r="Z5" s="7" t="n"/>
      <c r="AA5" s="7" t="n"/>
      <c r="AB5" s="7" t="n"/>
      <c r="AC5" s="7" t="n"/>
      <c r="AD5" s="7" t="n"/>
      <c r="AE5" s="7" t="n"/>
      <c r="AF5" s="7" t="n"/>
      <c r="AG5" s="7" t="n"/>
      <c r="AH5" s="7" t="n"/>
      <c r="AI5" s="7" t="n"/>
      <c r="AJ5" s="7" t="n"/>
      <c r="AK5" s="7" t="n"/>
      <c r="AL5" s="7" t="n"/>
      <c r="AM5" s="7" t="n"/>
      <c r="AN5" s="7" t="n"/>
      <c r="AO5" s="7" t="n"/>
      <c r="AP5" s="7" t="n"/>
      <c r="AQ5" s="7" t="n"/>
      <c r="AR5" s="7" t="n"/>
      <c r="AS5" s="7" t="n"/>
      <c r="AT5" s="7" t="n"/>
      <c r="AU5" s="7" t="n"/>
      <c r="AV5" s="7" t="n"/>
      <c r="AW5" s="7" t="n"/>
      <c r="AX5" s="7" t="n"/>
      <c r="AY5" s="7" t="n"/>
      <c r="AZ5" s="7" t="n"/>
      <c r="BA5" s="7" t="n"/>
      <c r="BB5" s="7" t="n"/>
      <c r="BC5" s="7" t="n"/>
      <c r="BD5" s="7" t="n"/>
      <c r="BE5" s="7" t="n"/>
      <c r="BF5" s="7" t="n"/>
      <c r="BG5" s="7" t="n"/>
      <c r="BH5" s="7" t="n"/>
      <c r="BI5" s="7" t="n"/>
      <c r="BJ5" s="7" t="n"/>
      <c r="BK5" s="7" t="n"/>
      <c r="BL5" s="7" t="n"/>
      <c r="BM5" s="7" t="n"/>
      <c r="BN5" s="7" t="n"/>
      <c r="BO5" s="7" t="n"/>
      <c r="BP5" s="7" t="n"/>
      <c r="BQ5" s="7" t="n"/>
      <c r="BR5" s="7" t="n"/>
      <c r="BS5" s="7" t="n"/>
      <c r="BT5" s="7" t="n"/>
      <c r="BU5" s="7" t="n"/>
      <c r="BV5" s="7" t="n"/>
      <c r="BW5" s="7" t="n"/>
      <c r="BX5" s="7" t="n"/>
      <c r="BY5" s="7" t="n"/>
      <c r="BZ5" s="7" t="n"/>
      <c r="CA5" s="7" t="n"/>
      <c r="CB5" s="7" t="n"/>
      <c r="CC5" s="7" t="n"/>
      <c r="CD5" s="7" t="n"/>
      <c r="CE5" s="7" t="n"/>
      <c r="CF5" s="7" t="n"/>
      <c r="CG5" s="7" t="n"/>
      <c r="CH5" s="7" t="n"/>
      <c r="CI5" s="7" t="n"/>
      <c r="CJ5" s="7" t="n"/>
      <c r="CK5" s="7" t="n"/>
      <c r="CL5" s="7" t="n"/>
      <c r="CM5" s="7" t="n"/>
      <c r="CN5" s="7" t="n"/>
      <c r="CO5" s="7" t="n"/>
      <c r="CP5" s="7" t="n"/>
      <c r="CQ5" s="7" t="n"/>
      <c r="CR5" s="7" t="n"/>
      <c r="CS5" s="7" t="n"/>
      <c r="CT5" s="7" t="n"/>
      <c r="CU5" s="7" t="n"/>
      <c r="CV5" s="7" t="n"/>
      <c r="CW5" s="7" t="n"/>
      <c r="CX5" s="7" t="n"/>
      <c r="CY5" s="7" t="n"/>
      <c r="CZ5" s="7" t="n"/>
      <c r="DA5" s="7" t="n"/>
      <c r="DB5" s="7" t="n"/>
      <c r="DC5" s="7" t="n"/>
    </row>
    <row r="6" ht="15.6" customHeight="1">
      <c r="A6" s="5" t="n"/>
      <c r="B6" s="5" t="n"/>
      <c r="C6" s="5" t="n"/>
      <c r="D6" s="5" t="n"/>
      <c r="E6" s="5" t="inlineStr">
        <is>
          <t>Line Item</t>
        </is>
      </c>
      <c r="F6" s="16" t="inlineStr">
        <is>
          <t>Amount</t>
        </is>
      </c>
      <c r="G6" s="17" t="inlineStr">
        <is>
          <t>Unit</t>
        </is>
      </c>
      <c r="H6" s="212" t="inlineStr">
        <is>
          <t>Comment/Source/Named Range</t>
        </is>
      </c>
      <c r="I6" s="7" t="n"/>
      <c r="J6" s="7" t="n"/>
      <c r="K6" s="7" t="n"/>
      <c r="L6" s="7" t="n"/>
      <c r="M6" s="7" t="n"/>
      <c r="N6" s="7" t="n"/>
      <c r="O6" s="7" t="n"/>
      <c r="P6" s="7" t="n"/>
      <c r="Q6" s="7" t="n"/>
      <c r="R6" s="7" t="n"/>
      <c r="S6" s="7" t="n"/>
      <c r="T6" s="7" t="n"/>
      <c r="U6" s="7" t="n"/>
      <c r="V6" s="7" t="n"/>
      <c r="W6" s="7" t="n"/>
      <c r="X6" s="7" t="n"/>
      <c r="Y6" s="6" t="inlineStr">
        <is>
          <t>Sum/Max/Av.</t>
        </is>
      </c>
      <c r="Z6" s="7" t="n"/>
      <c r="AA6" s="7" t="n"/>
      <c r="AB6" s="7" t="n"/>
      <c r="AC6" s="7" t="n"/>
      <c r="AD6" s="7" t="n"/>
      <c r="AE6" s="7" t="n"/>
      <c r="AF6" s="7" t="n"/>
      <c r="AG6" s="7" t="n"/>
      <c r="AH6" s="7" t="n"/>
      <c r="AI6" s="7" t="n"/>
      <c r="AJ6" s="7" t="n"/>
      <c r="AK6" s="7" t="n"/>
      <c r="AL6" s="7" t="n"/>
      <c r="AM6" s="7" t="n"/>
      <c r="AN6" s="7" t="n"/>
      <c r="AO6" s="7" t="n"/>
      <c r="AP6" s="7" t="n"/>
      <c r="AQ6" s="7" t="n"/>
      <c r="AR6" s="7" t="n"/>
      <c r="AS6" s="7" t="n"/>
      <c r="AT6" s="7" t="n"/>
      <c r="AU6" s="7" t="n"/>
      <c r="AV6" s="7" t="n"/>
      <c r="AW6" s="7" t="n"/>
      <c r="AX6" s="7" t="n"/>
      <c r="AY6" s="7" t="n"/>
      <c r="AZ6" s="7" t="n"/>
      <c r="BA6" s="7" t="n"/>
      <c r="BB6" s="7" t="n"/>
      <c r="BC6" s="7" t="n"/>
      <c r="BD6" s="7" t="n"/>
      <c r="BE6" s="7" t="n"/>
      <c r="BF6" s="7" t="n"/>
      <c r="BG6" s="7" t="n"/>
      <c r="BH6" s="7" t="n"/>
      <c r="BI6" s="7" t="n"/>
      <c r="BJ6" s="7" t="n"/>
      <c r="BK6" s="7" t="n"/>
      <c r="BL6" s="7" t="n"/>
      <c r="BM6" s="7" t="n"/>
      <c r="BN6" s="7" t="n"/>
      <c r="BO6" s="7" t="n"/>
      <c r="BP6" s="7" t="n"/>
      <c r="BQ6" s="7" t="n"/>
      <c r="BR6" s="7" t="n"/>
      <c r="BS6" s="7" t="n"/>
      <c r="BT6" s="7" t="n"/>
      <c r="BU6" s="7" t="n"/>
      <c r="BV6" s="7" t="n"/>
      <c r="BW6" s="7" t="n"/>
      <c r="BX6" s="7" t="n"/>
      <c r="BY6" s="7" t="n"/>
      <c r="BZ6" s="7" t="n"/>
      <c r="CA6" s="7" t="n"/>
      <c r="CB6" s="7" t="n"/>
      <c r="CC6" s="7" t="n"/>
      <c r="CD6" s="7" t="n"/>
      <c r="CE6" s="7" t="n"/>
      <c r="CF6" s="7" t="n"/>
      <c r="CG6" s="7" t="n"/>
      <c r="CH6" s="7" t="n"/>
      <c r="CI6" s="7" t="n"/>
      <c r="CJ6" s="7" t="n"/>
      <c r="CK6" s="7" t="n"/>
      <c r="CL6" s="7" t="n"/>
      <c r="CM6" s="7" t="n"/>
      <c r="CN6" s="7" t="n"/>
      <c r="CO6" s="7" t="n"/>
      <c r="CP6" s="7" t="n"/>
      <c r="CQ6" s="7" t="n"/>
      <c r="CR6" s="7" t="n"/>
      <c r="CS6" s="7" t="n"/>
      <c r="CT6" s="7" t="n"/>
      <c r="CU6" s="7" t="n"/>
      <c r="CV6" s="7" t="n"/>
      <c r="CW6" s="7" t="n"/>
      <c r="CX6" s="7" t="n"/>
      <c r="CY6" s="7" t="n"/>
      <c r="CZ6" s="7" t="n"/>
      <c r="DA6" s="7" t="n"/>
      <c r="DB6" s="7" t="n"/>
      <c r="DC6" s="7" t="n"/>
    </row>
    <row r="7">
      <c r="J7" s="2" t="n"/>
    </row>
    <row r="8" ht="26.4" customHeight="1" thickBot="1">
      <c r="A8" s="65" t="inlineStr">
        <is>
          <t>RECOVERY DETAIL</t>
        </is>
      </c>
      <c r="B8" s="18" t="n"/>
      <c r="C8" s="18" t="n"/>
      <c r="D8" s="18" t="n"/>
      <c r="E8" s="18" t="n"/>
      <c r="F8" s="18" t="n"/>
      <c r="G8" s="18" t="n"/>
      <c r="H8" s="18" t="n"/>
      <c r="I8" s="18" t="n"/>
      <c r="J8" s="18" t="n"/>
      <c r="K8" s="18" t="n"/>
      <c r="L8" s="18" t="n"/>
      <c r="M8" s="18" t="n"/>
      <c r="N8" s="18" t="n"/>
      <c r="O8" s="18" t="n"/>
      <c r="P8" s="18" t="n"/>
      <c r="Q8" s="18" t="n"/>
      <c r="R8" s="18" t="n"/>
      <c r="S8" s="18" t="n"/>
      <c r="T8" s="18" t="n"/>
      <c r="U8" s="18" t="n"/>
      <c r="V8" s="18" t="n"/>
      <c r="W8" s="18" t="n"/>
      <c r="X8" s="18" t="n"/>
      <c r="Y8" s="18" t="n"/>
      <c r="Z8" s="18" t="n"/>
      <c r="AA8" s="18" t="n"/>
      <c r="AB8" s="18" t="n"/>
      <c r="AC8" s="18" t="n"/>
      <c r="AD8" s="18" t="n"/>
      <c r="AE8" s="18" t="n"/>
      <c r="AF8" s="18" t="n"/>
      <c r="AG8" s="18" t="n"/>
      <c r="AH8" s="18" t="n"/>
      <c r="AI8" s="18" t="n"/>
      <c r="AJ8" s="18" t="n"/>
      <c r="AK8" s="18" t="n"/>
      <c r="AL8" s="18" t="n"/>
      <c r="AM8" s="18" t="n"/>
      <c r="AN8" s="18" t="n"/>
      <c r="AO8" s="18" t="n"/>
      <c r="AP8" s="18" t="n"/>
      <c r="AQ8" s="18" t="n"/>
      <c r="AR8" s="18" t="n"/>
      <c r="AS8" s="18" t="n"/>
      <c r="AT8" s="18" t="n"/>
      <c r="AU8" s="18" t="n"/>
      <c r="AV8" s="18" t="n"/>
      <c r="AW8" s="18" t="n"/>
      <c r="AX8" s="18" t="n"/>
      <c r="AY8" s="18" t="n"/>
      <c r="AZ8" s="18" t="n"/>
      <c r="BA8" s="18" t="n"/>
      <c r="BB8" s="18" t="n"/>
      <c r="BC8" s="18" t="n"/>
      <c r="BD8" s="18" t="n"/>
      <c r="BE8" s="18" t="n"/>
      <c r="BF8" s="18" t="n"/>
      <c r="BG8" s="18" t="n"/>
      <c r="BH8" s="18" t="n"/>
      <c r="BI8" s="18" t="n"/>
      <c r="BJ8" s="18" t="n"/>
      <c r="BK8" s="18" t="n"/>
      <c r="BL8" s="18" t="n"/>
      <c r="BM8" s="18" t="n"/>
      <c r="BN8" s="18" t="n"/>
      <c r="BO8" s="18" t="n"/>
      <c r="BP8" s="18" t="n"/>
      <c r="BQ8" s="18" t="n"/>
      <c r="BR8" s="18" t="n"/>
      <c r="BS8" s="18" t="n"/>
      <c r="BT8" s="18" t="n"/>
      <c r="BU8" s="18" t="n"/>
      <c r="BV8" s="18" t="n"/>
      <c r="BW8" s="18" t="n"/>
      <c r="BX8" s="18" t="n"/>
      <c r="BY8" s="18" t="n"/>
      <c r="BZ8" s="18" t="n"/>
      <c r="CA8" s="18" t="n"/>
      <c r="CB8" s="18" t="n"/>
      <c r="CC8" s="18" t="n"/>
      <c r="CD8" s="18" t="n"/>
      <c r="CE8" s="18" t="n"/>
      <c r="CF8" s="18" t="n"/>
      <c r="CG8" s="18" t="n"/>
      <c r="CH8" s="18" t="n"/>
      <c r="CI8" s="18" t="n"/>
      <c r="CJ8" s="18" t="n"/>
      <c r="CK8" s="18" t="n"/>
      <c r="CL8" s="18" t="n"/>
      <c r="CM8" s="18" t="n"/>
      <c r="CN8" s="18" t="n"/>
      <c r="CO8" s="18" t="n"/>
      <c r="CP8" s="18" t="n"/>
      <c r="CQ8" s="18" t="n"/>
      <c r="CR8" s="18" t="n"/>
      <c r="CS8" s="18" t="n"/>
      <c r="CT8" s="18" t="n"/>
      <c r="CU8" s="18" t="n"/>
      <c r="CV8" s="18" t="n"/>
      <c r="CW8" s="18" t="n"/>
      <c r="CX8" s="18" t="n"/>
      <c r="CY8" s="18" t="n"/>
      <c r="CZ8" s="18" t="n"/>
      <c r="DA8" s="18" t="n"/>
      <c r="DB8" s="18" t="n"/>
      <c r="DC8" s="18" t="n"/>
    </row>
    <row r="9" outlineLevel="1" ht="21" customHeight="1" thickBot="1" thickTop="1">
      <c r="A9" s="18" t="inlineStr">
        <is>
          <t>Recovery Detail</t>
        </is>
      </c>
      <c r="B9" s="18" t="n"/>
      <c r="C9" s="18" t="n"/>
      <c r="D9" s="18" t="n"/>
      <c r="E9" s="18" t="n"/>
      <c r="F9" s="18" t="n"/>
      <c r="G9" s="18" t="n"/>
      <c r="H9" s="18" t="n"/>
      <c r="I9" s="18" t="n"/>
      <c r="J9" s="18" t="n"/>
      <c r="K9" s="18" t="n"/>
      <c r="L9" s="18" t="n"/>
      <c r="M9" s="18" t="n"/>
      <c r="N9" s="18" t="n"/>
      <c r="O9" s="18" t="n"/>
      <c r="P9" s="18" t="n"/>
      <c r="Q9" s="18" t="n"/>
      <c r="R9" s="18" t="n"/>
      <c r="S9" s="18" t="n"/>
      <c r="T9" s="18" t="n"/>
      <c r="U9" s="18" t="n"/>
      <c r="V9" s="18" t="n"/>
      <c r="W9" s="18" t="n"/>
      <c r="X9" s="18" t="n"/>
      <c r="Y9" s="18" t="n"/>
      <c r="Z9" s="18" t="n"/>
      <c r="AA9" s="18" t="n"/>
      <c r="AB9" s="18" t="n"/>
      <c r="AC9" s="18" t="n"/>
      <c r="AD9" s="18" t="n"/>
      <c r="AE9" s="18" t="n"/>
      <c r="AF9" s="18" t="n"/>
      <c r="AG9" s="18" t="n"/>
      <c r="AH9" s="18" t="n"/>
      <c r="AI9" s="18" t="n"/>
      <c r="AJ9" s="18" t="n"/>
      <c r="AK9" s="18" t="n"/>
      <c r="AL9" s="18" t="n"/>
      <c r="AM9" s="18" t="n"/>
      <c r="AN9" s="18" t="n"/>
      <c r="AO9" s="18" t="n"/>
      <c r="AP9" s="18" t="n"/>
      <c r="AQ9" s="18" t="n"/>
      <c r="AR9" s="18" t="n"/>
      <c r="AS9" s="18" t="n"/>
      <c r="AT9" s="18" t="n"/>
      <c r="AU9" s="18" t="n"/>
      <c r="AV9" s="18" t="n"/>
      <c r="AW9" s="18" t="n"/>
      <c r="AX9" s="18" t="n"/>
      <c r="AY9" s="18" t="n"/>
      <c r="AZ9" s="18" t="n"/>
      <c r="BA9" s="18" t="n"/>
      <c r="BB9" s="18" t="n"/>
      <c r="BC9" s="18" t="n"/>
      <c r="BD9" s="18" t="n"/>
      <c r="BE9" s="18" t="n"/>
      <c r="BF9" s="18" t="n"/>
      <c r="BG9" s="18" t="n"/>
      <c r="BH9" s="18" t="n"/>
      <c r="BI9" s="18" t="n"/>
      <c r="BJ9" s="18" t="n"/>
      <c r="BK9" s="18" t="n"/>
      <c r="BL9" s="18" t="n"/>
      <c r="BM9" s="18" t="n"/>
      <c r="BN9" s="18" t="n"/>
      <c r="BO9" s="18" t="n"/>
      <c r="BP9" s="18" t="n"/>
      <c r="BQ9" s="18" t="n"/>
      <c r="BR9" s="18" t="n"/>
      <c r="BS9" s="18" t="n"/>
      <c r="BT9" s="18" t="n"/>
      <c r="BU9" s="18" t="n"/>
      <c r="BV9" s="18" t="n"/>
      <c r="BW9" s="18" t="n"/>
      <c r="BX9" s="18" t="n"/>
      <c r="BY9" s="18" t="n"/>
      <c r="BZ9" s="18" t="n"/>
      <c r="CA9" s="18" t="n"/>
      <c r="CB9" s="18" t="n"/>
      <c r="CC9" s="18" t="n"/>
      <c r="CD9" s="18" t="n"/>
      <c r="CE9" s="18" t="n"/>
      <c r="CF9" s="18" t="n"/>
      <c r="CG9" s="18" t="n"/>
      <c r="CH9" s="18" t="n"/>
      <c r="CI9" s="18" t="n"/>
      <c r="CJ9" s="18" t="n"/>
      <c r="CK9" s="18" t="n"/>
      <c r="CL9" s="18" t="n"/>
      <c r="CM9" s="18" t="n"/>
      <c r="CN9" s="18" t="n"/>
      <c r="CO9" s="18" t="n"/>
      <c r="CP9" s="18" t="n"/>
      <c r="CQ9" s="18" t="n"/>
      <c r="CR9" s="18" t="n"/>
      <c r="CS9" s="18" t="n"/>
      <c r="CT9" s="18" t="n"/>
      <c r="CU9" s="18" t="n"/>
      <c r="CV9" s="18" t="n"/>
      <c r="CW9" s="18" t="n"/>
      <c r="CX9" s="18" t="n"/>
      <c r="CY9" s="18" t="n"/>
      <c r="CZ9" s="18" t="n"/>
      <c r="DA9" s="18" t="n"/>
      <c r="DB9" s="18" t="n"/>
      <c r="DC9" s="18" t="n"/>
    </row>
    <row r="10" outlineLevel="2" ht="15" customHeight="1" thickTop="1"/>
    <row r="11" outlineLevel="2" ht="18" customHeight="1" thickBot="1">
      <c r="B11" s="19" t="inlineStr">
        <is>
          <t>Recovery Detail</t>
        </is>
      </c>
      <c r="C11" s="19" t="n"/>
      <c r="D11" s="19" t="n"/>
      <c r="E11" s="19" t="n"/>
      <c r="F11" s="19" t="n"/>
      <c r="G11" s="19" t="n"/>
      <c r="H11" s="19" t="n"/>
      <c r="I11" s="19" t="n"/>
      <c r="J11" s="19" t="n"/>
      <c r="K11" s="19" t="n"/>
      <c r="L11" s="19" t="n"/>
      <c r="M11" s="19" t="n"/>
      <c r="N11" s="19" t="n"/>
      <c r="O11" s="19" t="n"/>
      <c r="P11" s="19" t="n"/>
      <c r="Q11" s="19" t="n"/>
      <c r="R11" s="19" t="n"/>
      <c r="S11" s="19" t="n"/>
      <c r="T11" s="19" t="n"/>
      <c r="U11" s="19" t="n"/>
      <c r="V11" s="19" t="n"/>
      <c r="W11" s="19" t="n"/>
      <c r="X11" s="19" t="n"/>
      <c r="Y11" s="19" t="n"/>
      <c r="Z11" s="19" t="n"/>
      <c r="AA11" s="19" t="n"/>
      <c r="AB11" s="19" t="n"/>
      <c r="AC11" s="19" t="n"/>
      <c r="AD11" s="19" t="n"/>
      <c r="AE11" s="19" t="n"/>
      <c r="AF11" s="19" t="n"/>
      <c r="AG11" s="19" t="n"/>
      <c r="AH11" s="19" t="n"/>
      <c r="AI11" s="19" t="n"/>
      <c r="AJ11" s="19" t="n"/>
      <c r="AK11" s="19" t="n"/>
      <c r="AL11" s="19" t="n"/>
      <c r="AM11" s="19" t="n"/>
      <c r="AN11" s="19" t="n"/>
      <c r="AO11" s="19" t="n"/>
      <c r="AP11" s="19" t="n"/>
      <c r="AQ11" s="19" t="n"/>
      <c r="AR11" s="19" t="n"/>
      <c r="AS11" s="19" t="n"/>
      <c r="AT11" s="19" t="n"/>
      <c r="AU11" s="19" t="n"/>
      <c r="AV11" s="19" t="n"/>
      <c r="AW11" s="19" t="n"/>
      <c r="AX11" s="19" t="n"/>
      <c r="AY11" s="19" t="n"/>
      <c r="AZ11" s="19" t="n"/>
      <c r="BA11" s="19" t="n"/>
      <c r="BB11" s="19" t="n"/>
      <c r="BC11" s="19" t="n"/>
      <c r="BD11" s="19" t="n"/>
      <c r="BE11" s="19" t="n"/>
      <c r="BF11" s="19" t="n"/>
      <c r="BG11" s="19" t="n"/>
      <c r="BH11" s="19" t="n"/>
      <c r="BI11" s="19" t="n"/>
      <c r="BJ11" s="19" t="n"/>
      <c r="BK11" s="19" t="n"/>
      <c r="BL11" s="19" t="n"/>
      <c r="BM11" s="19" t="n"/>
      <c r="BN11" s="19" t="n"/>
      <c r="BO11" s="19" t="n"/>
      <c r="BP11" s="19" t="n"/>
      <c r="BQ11" s="19" t="n"/>
      <c r="BR11" s="19" t="n"/>
      <c r="BS11" s="19" t="n"/>
      <c r="BT11" s="19" t="n"/>
      <c r="BU11" s="19" t="n"/>
      <c r="BV11" s="19" t="n"/>
      <c r="BW11" s="19" t="n"/>
      <c r="BX11" s="19" t="n"/>
      <c r="BY11" s="19" t="n"/>
      <c r="BZ11" s="19" t="n"/>
      <c r="CA11" s="19" t="n"/>
      <c r="CB11" s="19" t="n"/>
      <c r="CC11" s="19" t="n"/>
      <c r="CD11" s="19" t="n"/>
      <c r="CE11" s="19" t="n"/>
      <c r="CF11" s="19" t="n"/>
      <c r="CG11" s="19" t="n"/>
      <c r="CH11" s="19" t="n"/>
      <c r="CI11" s="19" t="n"/>
      <c r="CJ11" s="19" t="n"/>
      <c r="CK11" s="19" t="n"/>
      <c r="CL11" s="19" t="n"/>
      <c r="CM11" s="19" t="n"/>
      <c r="CN11" s="19" t="n"/>
      <c r="CO11" s="19" t="n"/>
      <c r="CP11" s="19" t="n"/>
      <c r="CQ11" s="19" t="n"/>
      <c r="CR11" s="19" t="n"/>
      <c r="CS11" s="19" t="n"/>
      <c r="CT11" s="19" t="n"/>
      <c r="CU11" s="19" t="n"/>
      <c r="CV11" s="19" t="n"/>
      <c r="CW11" s="19" t="n"/>
      <c r="CX11" s="19" t="n"/>
      <c r="CY11" s="19" t="n"/>
      <c r="CZ11" s="19" t="n"/>
      <c r="DA11" s="19" t="n"/>
      <c r="DB11" s="19" t="n"/>
      <c r="DC11" s="19" t="n"/>
    </row>
    <row r="12" outlineLevel="3" ht="15" customHeight="1" thickTop="1"/>
    <row r="13">
      <c r="E13" s="213" t="inlineStr">
        <is>
          <t>Per-year doré recovery (live from the engine) reconciled to the report</t>
        </is>
      </c>
      <c r="F13" s="119" t="n"/>
      <c r="H13" s="231" t="inlineStr">
        <is>
          <t>The per-year silver and gold doré recoveries are built through the engine (silver Assumptions row 104; gold on the Gold Revenue sub-tab) and read live here so the per-year recovery is auditable against the report (Table 22-2, p.460-461; recovery equations Table 13-24).</t>
        </is>
      </c>
    </row>
    <row r="15">
      <c r="E15" s="213" t="inlineStr">
        <is>
          <t>Ore processed (mill feed)</t>
        </is>
      </c>
      <c r="G15" s="96" t="inlineStr">
        <is>
          <t>kt</t>
        </is>
      </c>
      <c r="H15" s="231" t="inlineStr">
        <is>
          <t>Ore processed (mill feed) each period (Assumptions row 92; Table 22-2, p.460).</t>
        </is>
      </c>
      <c r="AA15" s="225">
        <f>Assumptions!AA92</f>
        <v/>
      </c>
      <c r="AB15" s="225">
        <f>Assumptions!AB92</f>
        <v/>
      </c>
      <c r="AC15" s="225">
        <f>Assumptions!AC92</f>
        <v/>
      </c>
      <c r="AD15" s="225">
        <f>Assumptions!AD92</f>
        <v/>
      </c>
      <c r="AE15" s="225">
        <f>Assumptions!AE92</f>
        <v/>
      </c>
      <c r="AF15" s="225">
        <f>Assumptions!AF92</f>
        <v/>
      </c>
      <c r="AG15" s="225">
        <f>Assumptions!AG92</f>
        <v/>
      </c>
      <c r="AH15" s="225">
        <f>Assumptions!AH92</f>
        <v/>
      </c>
      <c r="AI15" s="225">
        <f>Assumptions!AI92</f>
        <v/>
      </c>
      <c r="AJ15" s="225">
        <f>Assumptions!AJ92</f>
        <v/>
      </c>
      <c r="AK15" s="225">
        <f>Assumptions!AK92</f>
        <v/>
      </c>
      <c r="AL15" s="225">
        <f>Assumptions!AL92</f>
        <v/>
      </c>
      <c r="AM15" s="225">
        <f>Assumptions!AM92</f>
        <v/>
      </c>
      <c r="AN15" s="225">
        <f>Assumptions!AN92</f>
        <v/>
      </c>
    </row>
    <row r="17">
      <c r="E17" s="213" t="inlineStr">
        <is>
          <t>Silver mill head grade</t>
        </is>
      </c>
      <c r="G17" s="96" t="inlineStr">
        <is>
          <t>g/t</t>
        </is>
      </c>
      <c r="H17" s="231" t="inlineStr">
        <is>
          <t>Per-year silver mill head grade (Assumptions row 96; 396 g/t Yr -1 to 123 g/t Y10; Table 22-2, p.460).</t>
        </is>
      </c>
      <c r="AA17" s="225">
        <f>Assumptions!AA96</f>
        <v/>
      </c>
      <c r="AB17" s="225">
        <f>Assumptions!AB96</f>
        <v/>
      </c>
      <c r="AC17" s="225">
        <f>Assumptions!AC96</f>
        <v/>
      </c>
      <c r="AD17" s="225">
        <f>Assumptions!AD96</f>
        <v/>
      </c>
      <c r="AE17" s="225">
        <f>Assumptions!AE96</f>
        <v/>
      </c>
      <c r="AF17" s="225">
        <f>Assumptions!AF96</f>
        <v/>
      </c>
      <c r="AG17" s="225">
        <f>Assumptions!AG96</f>
        <v/>
      </c>
      <c r="AH17" s="225">
        <f>Assumptions!AH96</f>
        <v/>
      </c>
      <c r="AI17" s="225">
        <f>Assumptions!AI96</f>
        <v/>
      </c>
      <c r="AJ17" s="225">
        <f>Assumptions!AJ96</f>
        <v/>
      </c>
      <c r="AK17" s="225">
        <f>Assumptions!AK96</f>
        <v/>
      </c>
      <c r="AL17" s="225">
        <f>Assumptions!AL96</f>
        <v/>
      </c>
      <c r="AM17" s="225">
        <f>Assumptions!AM96</f>
        <v/>
      </c>
      <c r="AN17" s="225">
        <f>Assumptions!AN96</f>
        <v/>
      </c>
    </row>
    <row r="18">
      <c r="E18" s="213" t="inlineStr">
        <is>
          <t>Silver recovery to doré</t>
        </is>
      </c>
      <c r="F18" s="269">
        <f>IFERROR(SUM('Cash Flow &amp; Valuation'!AA80:DB80)/SUM('Cash Flow &amp; Valuation'!AA76:DB76),0)</f>
        <v/>
      </c>
      <c r="G18" s="96" t="inlineStr">
        <is>
          <t>%</t>
        </is>
      </c>
      <c r="H18" s="231" t="inlineStr">
        <is>
          <t>Per-year silver recovery to doré read live from the engine (Cash Flow &amp; Valuation row 78; 90.7%-93.4%; life-of-mine weighted average 92.3%, Table 1-7); built per year, not a single factor (Table 22-2, p.460).</t>
        </is>
      </c>
      <c r="AA18" s="268">
        <f>'Cash Flow &amp; Valuation'!AA78</f>
        <v/>
      </c>
      <c r="AB18" s="268">
        <f>'Cash Flow &amp; Valuation'!AB78</f>
        <v/>
      </c>
      <c r="AC18" s="268">
        <f>'Cash Flow &amp; Valuation'!AC78</f>
        <v/>
      </c>
      <c r="AD18" s="268">
        <f>'Cash Flow &amp; Valuation'!AD78</f>
        <v/>
      </c>
      <c r="AE18" s="268">
        <f>'Cash Flow &amp; Valuation'!AE78</f>
        <v/>
      </c>
      <c r="AF18" s="268">
        <f>'Cash Flow &amp; Valuation'!AF78</f>
        <v/>
      </c>
      <c r="AG18" s="268">
        <f>'Cash Flow &amp; Valuation'!AG78</f>
        <v/>
      </c>
      <c r="AH18" s="268">
        <f>'Cash Flow &amp; Valuation'!AH78</f>
        <v/>
      </c>
      <c r="AI18" s="268">
        <f>'Cash Flow &amp; Valuation'!AI78</f>
        <v/>
      </c>
      <c r="AJ18" s="268">
        <f>'Cash Flow &amp; Valuation'!AJ78</f>
        <v/>
      </c>
      <c r="AK18" s="268">
        <f>'Cash Flow &amp; Valuation'!AK78</f>
        <v/>
      </c>
      <c r="AL18" s="268">
        <f>'Cash Flow &amp; Valuation'!AL78</f>
        <v/>
      </c>
      <c r="AM18" s="268">
        <f>'Cash Flow &amp; Valuation'!AM78</f>
        <v/>
      </c>
      <c r="AN18" s="268">
        <f>'Cash Flow &amp; Valuation'!AN78</f>
        <v/>
      </c>
    </row>
    <row r="19">
      <c r="E19" s="213" t="inlineStr">
        <is>
          <t>Silver recovered</t>
        </is>
      </c>
      <c r="F19" s="257">
        <f>SUM(AA19:DB19)</f>
        <v/>
      </c>
      <c r="G19" s="96" t="inlineStr">
        <is>
          <t>koz</t>
        </is>
      </c>
      <c r="H19" s="231" t="inlineStr">
        <is>
          <t>Silver recovered = contained silver x recovery (Cash Flow &amp; Valuation row 80); life-of-mine 94,820 koz (Table 22-2).</t>
        </is>
      </c>
      <c r="AA19" s="225">
        <f>'Cash Flow &amp; Valuation'!AA80</f>
        <v/>
      </c>
      <c r="AB19" s="225">
        <f>'Cash Flow &amp; Valuation'!AB80</f>
        <v/>
      </c>
      <c r="AC19" s="225">
        <f>'Cash Flow &amp; Valuation'!AC80</f>
        <v/>
      </c>
      <c r="AD19" s="225">
        <f>'Cash Flow &amp; Valuation'!AD80</f>
        <v/>
      </c>
      <c r="AE19" s="225">
        <f>'Cash Flow &amp; Valuation'!AE80</f>
        <v/>
      </c>
      <c r="AF19" s="225">
        <f>'Cash Flow &amp; Valuation'!AF80</f>
        <v/>
      </c>
      <c r="AG19" s="225">
        <f>'Cash Flow &amp; Valuation'!AG80</f>
        <v/>
      </c>
      <c r="AH19" s="225">
        <f>'Cash Flow &amp; Valuation'!AH80</f>
        <v/>
      </c>
      <c r="AI19" s="225">
        <f>'Cash Flow &amp; Valuation'!AI80</f>
        <v/>
      </c>
      <c r="AJ19" s="225">
        <f>'Cash Flow &amp; Valuation'!AJ80</f>
        <v/>
      </c>
      <c r="AK19" s="225">
        <f>'Cash Flow &amp; Valuation'!AK80</f>
        <v/>
      </c>
      <c r="AL19" s="225">
        <f>'Cash Flow &amp; Valuation'!AL80</f>
        <v/>
      </c>
      <c r="AM19" s="225">
        <f>'Cash Flow &amp; Valuation'!AM80</f>
        <v/>
      </c>
      <c r="AN19" s="225">
        <f>'Cash Flow &amp; Valuation'!AN80</f>
        <v/>
      </c>
    </row>
    <row r="21">
      <c r="E21" s="213" t="inlineStr">
        <is>
          <t>Gold mill head grade</t>
        </is>
      </c>
      <c r="G21" s="96" t="inlineStr">
        <is>
          <t>g/t</t>
        </is>
      </c>
      <c r="H21" s="231" t="inlineStr">
        <is>
          <t>Per-year gold mill head grade (Gold Revenue sub-tab; 2.97 g/t Yr -1 to 1.27 g/t Y10; Table 22-2, p.460).</t>
        </is>
      </c>
      <c r="AA21" s="225">
        <f>'Gold Revenue'!AA16</f>
        <v/>
      </c>
      <c r="AB21" s="225">
        <f>'Gold Revenue'!AB16</f>
        <v/>
      </c>
      <c r="AC21" s="225">
        <f>'Gold Revenue'!AC16</f>
        <v/>
      </c>
      <c r="AD21" s="225">
        <f>'Gold Revenue'!AD16</f>
        <v/>
      </c>
      <c r="AE21" s="225">
        <f>'Gold Revenue'!AE16</f>
        <v/>
      </c>
      <c r="AF21" s="225">
        <f>'Gold Revenue'!AF16</f>
        <v/>
      </c>
      <c r="AG21" s="225">
        <f>'Gold Revenue'!AG16</f>
        <v/>
      </c>
      <c r="AH21" s="225">
        <f>'Gold Revenue'!AH16</f>
        <v/>
      </c>
      <c r="AI21" s="225">
        <f>'Gold Revenue'!AI16</f>
        <v/>
      </c>
      <c r="AJ21" s="225">
        <f>'Gold Revenue'!AJ16</f>
        <v/>
      </c>
      <c r="AK21" s="225">
        <f>'Gold Revenue'!AK16</f>
        <v/>
      </c>
      <c r="AL21" s="225">
        <f>'Gold Revenue'!AL16</f>
        <v/>
      </c>
      <c r="AM21" s="225">
        <f>'Gold Revenue'!AM16</f>
        <v/>
      </c>
      <c r="AN21" s="225">
        <f>'Gold Revenue'!AN16</f>
        <v/>
      </c>
    </row>
    <row r="22">
      <c r="E22" s="213" t="inlineStr">
        <is>
          <t>Gold recovery to doré</t>
        </is>
      </c>
      <c r="F22" s="269">
        <f>IFERROR(SUM('Gold Revenue'!AA19:DB19)/SUM('Gold Revenue'!AA17:DB17),0)</f>
        <v/>
      </c>
      <c r="G22" s="96" t="inlineStr">
        <is>
          <t>%</t>
        </is>
      </c>
      <c r="H22" s="231" t="inlineStr">
        <is>
          <t>Per-year gold recovery to doré (Gold Revenue sub-tab; 92.4%-94.9%; life-of-mine weighted average 93.8%, Table 1-7); built per year (Table 22-2, p.460).</t>
        </is>
      </c>
      <c r="AA22" s="268">
        <f>'Gold Revenue'!AA18</f>
        <v/>
      </c>
      <c r="AB22" s="268">
        <f>'Gold Revenue'!AB18</f>
        <v/>
      </c>
      <c r="AC22" s="268">
        <f>'Gold Revenue'!AC18</f>
        <v/>
      </c>
      <c r="AD22" s="268">
        <f>'Gold Revenue'!AD18</f>
        <v/>
      </c>
      <c r="AE22" s="268">
        <f>'Gold Revenue'!AE18</f>
        <v/>
      </c>
      <c r="AF22" s="268">
        <f>'Gold Revenue'!AF18</f>
        <v/>
      </c>
      <c r="AG22" s="268">
        <f>'Gold Revenue'!AG18</f>
        <v/>
      </c>
      <c r="AH22" s="268">
        <f>'Gold Revenue'!AH18</f>
        <v/>
      </c>
      <c r="AI22" s="268">
        <f>'Gold Revenue'!AI18</f>
        <v/>
      </c>
      <c r="AJ22" s="268">
        <f>'Gold Revenue'!AJ18</f>
        <v/>
      </c>
      <c r="AK22" s="268">
        <f>'Gold Revenue'!AK18</f>
        <v/>
      </c>
      <c r="AL22" s="268">
        <f>'Gold Revenue'!AL18</f>
        <v/>
      </c>
      <c r="AM22" s="268">
        <f>'Gold Revenue'!AM18</f>
        <v/>
      </c>
      <c r="AN22" s="268">
        <f>'Gold Revenue'!AN18</f>
        <v/>
      </c>
    </row>
    <row r="23">
      <c r="E23" s="213" t="inlineStr">
        <is>
          <t>Gold recovered</t>
        </is>
      </c>
      <c r="F23" s="257">
        <f>SUM(AA23:DB23)</f>
        <v/>
      </c>
      <c r="G23" s="96" t="inlineStr">
        <is>
          <t>koz</t>
        </is>
      </c>
      <c r="H23" s="231" t="inlineStr">
        <is>
          <t>Gold recovered = contained gold x recovery (Gold Revenue sub-tab); life-of-mine 778 koz (Table 22-2).</t>
        </is>
      </c>
      <c r="AA23" s="225">
        <f>'Gold Revenue'!AA19</f>
        <v/>
      </c>
      <c r="AB23" s="225">
        <f>'Gold Revenue'!AB19</f>
        <v/>
      </c>
      <c r="AC23" s="225">
        <f>'Gold Revenue'!AC19</f>
        <v/>
      </c>
      <c r="AD23" s="225">
        <f>'Gold Revenue'!AD19</f>
        <v/>
      </c>
      <c r="AE23" s="225">
        <f>'Gold Revenue'!AE19</f>
        <v/>
      </c>
      <c r="AF23" s="225">
        <f>'Gold Revenue'!AF19</f>
        <v/>
      </c>
      <c r="AG23" s="225">
        <f>'Gold Revenue'!AG19</f>
        <v/>
      </c>
      <c r="AH23" s="225">
        <f>'Gold Revenue'!AH19</f>
        <v/>
      </c>
      <c r="AI23" s="225">
        <f>'Gold Revenue'!AI19</f>
        <v/>
      </c>
      <c r="AJ23" s="225">
        <f>'Gold Revenue'!AJ19</f>
        <v/>
      </c>
      <c r="AK23" s="225">
        <f>'Gold Revenue'!AK19</f>
        <v/>
      </c>
      <c r="AL23" s="225">
        <f>'Gold Revenue'!AL19</f>
        <v/>
      </c>
      <c r="AM23" s="225">
        <f>'Gold Revenue'!AM19</f>
        <v/>
      </c>
      <c r="AN23" s="225">
        <f>'Gold Revenue'!AN19</f>
        <v/>
      </c>
    </row>
  </sheetData>
  <pageMargins left="0.7" right="0.7" top="0.75" bottom="0.75" header="0.3" footer="0.3"/>
  <pageSetup orientation="portrait"/>
</worksheet>
</file>

<file path=xl/worksheets/sheet14.xml><?xml version="1.0" encoding="utf-8"?>
<worksheet xmlns="http://schemas.openxmlformats.org/spreadsheetml/2006/main">
  <sheetPr>
    <tabColor rgb="FFFFC000"/>
    <outlinePr summaryBelow="1" summaryRight="1"/>
    <pageSetUpPr/>
  </sheetPr>
  <dimension ref="A1:DC30"/>
  <sheetViews>
    <sheetView zoomScale="50" workbookViewId="0">
      <pane xSplit="26" ySplit="6" topLeftCell="AA7" activePane="bottomRight" state="frozen"/>
      <selection pane="topRight" activeCell="A1" sqref="A1"/>
      <selection pane="bottomLeft" activeCell="A1" sqref="A1"/>
      <selection pane="bottomRight" activeCell="A1" sqref="A1"/>
    </sheetView>
  </sheetViews>
  <sheetFormatPr baseColWidth="8" defaultColWidth="0" defaultRowHeight="14.4" outlineLevelRow="3"/>
  <cols>
    <col width="2.5546875" customWidth="1" style="2" min="1" max="1"/>
    <col width="3.5546875" customWidth="1" style="2" min="2" max="4"/>
    <col width="45.44140625" bestFit="1" customWidth="1" style="2" min="5" max="5"/>
    <col width="22.44140625" bestFit="1" customWidth="1" style="2" min="6" max="6"/>
    <col width="15.5546875" customWidth="1" style="2" min="7" max="7"/>
    <col width="50.5546875" customWidth="1" style="2" min="8" max="8"/>
    <col width="15.5546875" customWidth="1" style="2" min="9" max="9"/>
    <col width="34" customWidth="1" min="10" max="10"/>
    <col width="2.5546875" customWidth="1" style="2" min="11" max="11"/>
    <col outlineLevel="1" width="2.5546875" customWidth="1" style="2" min="12" max="24"/>
    <col width="15.5546875" customWidth="1" style="2" min="25" max="25"/>
    <col width="2.5546875" customWidth="1" style="2" min="26" max="26"/>
    <col width="10.5546875" bestFit="1" customWidth="1" style="2" min="27" max="27"/>
    <col width="10.44140625" bestFit="1" customWidth="1" style="2" min="28" max="30"/>
    <col width="10.5546875" bestFit="1" customWidth="1" style="2" min="31" max="31"/>
    <col width="10.44140625" bestFit="1" customWidth="1" style="2" min="32" max="34"/>
    <col width="10.5546875" bestFit="1" customWidth="1" style="2" min="35" max="35"/>
    <col width="11.44140625" bestFit="1" customWidth="1" style="2" min="36" max="75"/>
    <col width="10.44140625" bestFit="1" customWidth="1" style="2" min="76" max="78"/>
    <col width="10.5546875" bestFit="1" customWidth="1" style="2" min="79" max="79"/>
    <col width="10.44140625" bestFit="1" customWidth="1" style="2" min="80" max="82"/>
    <col width="10.5546875" bestFit="1" customWidth="1" style="2" min="83" max="83"/>
    <col width="10.44140625" bestFit="1" customWidth="1" style="2" min="84" max="86"/>
    <col width="10.5546875" bestFit="1" customWidth="1" style="2" min="87" max="87"/>
    <col width="10.44140625" bestFit="1" customWidth="1" style="2" min="88" max="90"/>
    <col width="10.5546875" bestFit="1" customWidth="1" style="2" min="91" max="91"/>
    <col width="10.44140625" bestFit="1" customWidth="1" style="2" min="92" max="94"/>
    <col width="10.5546875" bestFit="1" customWidth="1" style="2" min="95" max="95"/>
    <col width="10.44140625" bestFit="1" customWidth="1" style="2" min="96" max="98"/>
    <col width="10.5546875" bestFit="1" customWidth="1" style="2" min="99" max="99"/>
    <col width="10.44140625" bestFit="1" customWidth="1" style="2" min="100" max="102"/>
    <col width="10.5546875" bestFit="1" customWidth="1" style="2" min="103" max="103"/>
    <col width="10.44140625" bestFit="1" customWidth="1" style="2" min="104" max="106"/>
    <col width="2.5546875" customWidth="1" style="2" min="107" max="107"/>
    <col hidden="1" width="9.109375" customWidth="1" style="2" min="108" max="122"/>
    <col hidden="1" width="9.109375" customWidth="1" style="2" min="123" max="16384"/>
  </cols>
  <sheetData>
    <row r="1" ht="23.4" customHeight="1">
      <c r="A1" s="1">
        <f>Assumptions!A1</f>
        <v/>
      </c>
      <c r="B1" s="1" t="n"/>
      <c r="C1" s="1" t="n"/>
      <c r="D1" s="1" t="n"/>
      <c r="E1" s="1" t="n"/>
      <c r="F1" s="1" t="n"/>
      <c r="G1" s="1" t="n"/>
      <c r="H1" s="1" t="n"/>
      <c r="I1" s="1" t="n"/>
      <c r="J1" s="1" t="n"/>
      <c r="K1" s="1" t="n"/>
      <c r="L1" s="1" t="n"/>
      <c r="M1" s="1" t="n"/>
      <c r="N1" s="1" t="n"/>
      <c r="O1" s="1" t="n"/>
      <c r="P1" s="1" t="n"/>
      <c r="Q1" s="1" t="n"/>
      <c r="R1" s="1" t="n"/>
      <c r="S1" s="1" t="n"/>
      <c r="T1" s="1" t="n"/>
      <c r="U1" s="1" t="n"/>
      <c r="V1" s="1" t="n"/>
      <c r="W1" s="1" t="n"/>
      <c r="X1" s="1" t="n"/>
      <c r="Y1" s="1" t="n"/>
      <c r="Z1" s="1" t="n"/>
      <c r="AA1" s="1" t="n"/>
      <c r="AB1" s="1" t="n"/>
      <c r="AC1" s="1" t="n"/>
      <c r="AD1" s="1" t="n"/>
      <c r="AE1" s="1" t="n"/>
      <c r="AF1" s="1" t="n"/>
      <c r="AG1" s="1" t="n"/>
      <c r="AH1" s="1" t="n"/>
      <c r="AI1" s="1" t="n"/>
      <c r="AJ1" s="1" t="n"/>
      <c r="AK1" s="1" t="n"/>
      <c r="AL1" s="1" t="n"/>
      <c r="AM1" s="1" t="n"/>
      <c r="AN1" s="1" t="n"/>
      <c r="AO1" s="1" t="n"/>
      <c r="AP1" s="1" t="n"/>
      <c r="AQ1" s="1" t="n"/>
      <c r="AR1" s="1" t="n"/>
      <c r="AS1" s="1" t="n"/>
      <c r="AT1" s="1" t="n"/>
      <c r="AU1" s="1" t="n"/>
      <c r="AV1" s="1" t="n"/>
      <c r="AW1" s="1" t="n"/>
      <c r="AX1" s="1" t="n"/>
      <c r="AY1" s="1" t="n"/>
      <c r="AZ1" s="1" t="n"/>
      <c r="BA1" s="1" t="n"/>
      <c r="BB1" s="1" t="n"/>
      <c r="BC1" s="1" t="n"/>
      <c r="BD1" s="1" t="n"/>
      <c r="BE1" s="1" t="n"/>
      <c r="BF1" s="1" t="n"/>
      <c r="BG1" s="1" t="n"/>
      <c r="BH1" s="1" t="n"/>
      <c r="BI1" s="1" t="n"/>
      <c r="BJ1" s="1" t="n"/>
      <c r="BK1" s="1" t="n"/>
      <c r="BL1" s="1" t="n"/>
      <c r="BM1" s="1" t="n"/>
      <c r="BN1" s="1" t="n"/>
      <c r="BO1" s="1" t="n"/>
      <c r="BP1" s="1" t="n"/>
      <c r="BQ1" s="1" t="n"/>
      <c r="BR1" s="1" t="n"/>
      <c r="BS1" s="1" t="n"/>
      <c r="BT1" s="1" t="n"/>
      <c r="BU1" s="1" t="n"/>
      <c r="BV1" s="1" t="n"/>
      <c r="BW1" s="1" t="n"/>
      <c r="BX1" s="1" t="n"/>
      <c r="BY1" s="1" t="n"/>
      <c r="BZ1" s="1" t="n"/>
      <c r="CA1" s="1" t="n"/>
      <c r="CB1" s="1" t="n"/>
      <c r="CC1" s="1" t="n"/>
      <c r="CD1" s="1" t="n"/>
      <c r="CE1" s="1" t="n"/>
      <c r="CF1" s="1" t="n"/>
      <c r="CG1" s="1" t="n"/>
      <c r="CH1" s="1" t="n"/>
      <c r="CI1" s="1" t="n"/>
      <c r="CJ1" s="1" t="n"/>
      <c r="CK1" s="1" t="n"/>
      <c r="CL1" s="1" t="n"/>
      <c r="CM1" s="1" t="n"/>
      <c r="CN1" s="1" t="n"/>
      <c r="CO1" s="1" t="n"/>
      <c r="CP1" s="1" t="n"/>
      <c r="CQ1" s="1" t="n"/>
      <c r="CR1" s="1" t="n"/>
      <c r="CS1" s="1" t="n"/>
      <c r="CT1" s="1" t="n"/>
      <c r="CU1" s="1" t="n"/>
      <c r="CV1" s="1" t="n"/>
      <c r="CW1" s="1" t="n"/>
      <c r="CX1" s="1" t="n"/>
      <c r="CY1" s="1" t="n"/>
      <c r="CZ1" s="1" t="n"/>
      <c r="DA1" s="1" t="n"/>
      <c r="DB1" s="1" t="n"/>
      <c r="DC1" s="1" t="n"/>
    </row>
    <row r="2" ht="18" customHeight="1">
      <c r="A2" s="3">
        <f>MID(CELL("filename",A1),FIND("]",CELL("filename",A1))+1,255)</f>
        <v/>
      </c>
      <c r="B2" s="3" t="n"/>
      <c r="C2" s="3" t="n"/>
      <c r="D2" s="3" t="n"/>
      <c r="E2" s="3" t="n"/>
      <c r="F2" s="4" t="n"/>
      <c r="G2" s="3" t="n"/>
      <c r="H2" s="3" t="n"/>
      <c r="I2" s="3" t="n"/>
      <c r="J2" s="3" t="n"/>
      <c r="K2" s="3" t="n"/>
      <c r="L2" s="3" t="n"/>
      <c r="M2" s="3" t="n"/>
      <c r="N2" s="3" t="n"/>
      <c r="O2" s="3" t="n"/>
      <c r="P2" s="3" t="n"/>
      <c r="Q2" s="3" t="n"/>
      <c r="R2" s="3" t="n"/>
      <c r="S2" s="3" t="n"/>
      <c r="T2" s="3" t="n"/>
      <c r="U2" s="3" t="n"/>
      <c r="V2" s="3" t="n"/>
      <c r="W2" s="3" t="n"/>
      <c r="X2" s="3" t="n"/>
      <c r="Y2" s="3" t="n"/>
      <c r="Z2" s="3" t="n"/>
      <c r="AA2" s="3" t="n"/>
      <c r="AB2" s="3" t="n"/>
      <c r="AC2" s="3" t="n"/>
      <c r="AD2" s="3" t="n"/>
      <c r="AE2" s="3" t="n"/>
      <c r="AF2" s="3" t="n"/>
      <c r="AG2" s="3" t="n"/>
      <c r="AH2" s="3" t="n"/>
      <c r="AI2" s="3" t="n"/>
      <c r="AJ2" s="3" t="n"/>
      <c r="AK2" s="3" t="n"/>
      <c r="AL2" s="3" t="n"/>
      <c r="AM2" s="3" t="n"/>
      <c r="AN2" s="3" t="n"/>
      <c r="AO2" s="3" t="n"/>
      <c r="AP2" s="3" t="n"/>
      <c r="AQ2" s="3" t="n"/>
      <c r="AR2" s="3" t="n"/>
      <c r="AS2" s="3" t="n"/>
      <c r="AT2" s="3" t="n"/>
      <c r="AU2" s="3" t="n"/>
      <c r="AV2" s="3" t="n"/>
      <c r="AW2" s="3" t="n"/>
      <c r="AX2" s="3" t="n"/>
      <c r="AY2" s="3" t="n"/>
      <c r="AZ2" s="3" t="n"/>
      <c r="BA2" s="3" t="n"/>
      <c r="BB2" s="3" t="n"/>
      <c r="BC2" s="3" t="n"/>
      <c r="BD2" s="3" t="n"/>
      <c r="BE2" s="3" t="n"/>
      <c r="BF2" s="3" t="n"/>
      <c r="BG2" s="3" t="n"/>
      <c r="BH2" s="3" t="n"/>
      <c r="BI2" s="3" t="n"/>
      <c r="BJ2" s="3" t="n"/>
      <c r="BK2" s="3" t="n"/>
      <c r="BL2" s="3" t="n"/>
      <c r="BM2" s="3" t="n"/>
      <c r="BN2" s="3" t="n"/>
      <c r="BO2" s="3" t="n"/>
      <c r="BP2" s="3" t="n"/>
      <c r="BQ2" s="3" t="n"/>
      <c r="BR2" s="3" t="n"/>
      <c r="BS2" s="3" t="n"/>
      <c r="BT2" s="3" t="n"/>
      <c r="BU2" s="3" t="n"/>
      <c r="BV2" s="3" t="n"/>
      <c r="BW2" s="3" t="n"/>
      <c r="BX2" s="3" t="n"/>
      <c r="BY2" s="3" t="n"/>
      <c r="BZ2" s="3" t="n"/>
      <c r="CA2" s="3" t="n"/>
      <c r="CB2" s="3" t="n"/>
      <c r="CC2" s="3" t="n"/>
      <c r="CD2" s="3" t="n"/>
      <c r="CE2" s="3" t="n"/>
      <c r="CF2" s="3" t="n"/>
      <c r="CG2" s="3" t="n"/>
      <c r="CH2" s="3" t="n"/>
      <c r="CI2" s="3" t="n"/>
      <c r="CJ2" s="3" t="n"/>
      <c r="CK2" s="3" t="n"/>
      <c r="CL2" s="3" t="n"/>
      <c r="CM2" s="3" t="n"/>
      <c r="CN2" s="3" t="n"/>
      <c r="CO2" s="3" t="n"/>
      <c r="CP2" s="3" t="n"/>
      <c r="CQ2" s="3" t="n"/>
      <c r="CR2" s="3" t="n"/>
      <c r="CS2" s="3" t="n"/>
      <c r="CT2" s="3" t="n"/>
      <c r="CU2" s="3" t="n"/>
      <c r="CV2" s="3" t="n"/>
      <c r="CW2" s="3" t="n"/>
      <c r="CX2" s="3" t="n"/>
      <c r="CY2" s="3" t="n"/>
      <c r="CZ2" s="3" t="n"/>
      <c r="DA2" s="3" t="n"/>
      <c r="DB2" s="3" t="n"/>
      <c r="DC2" s="3" t="n"/>
    </row>
    <row r="3">
      <c r="A3" s="5" t="n"/>
      <c r="B3" s="5" t="n"/>
      <c r="C3" s="5" t="n"/>
      <c r="D3" s="5" t="n"/>
      <c r="E3" s="7" t="n"/>
      <c r="F3" s="6" t="n"/>
      <c r="G3" s="5" t="n"/>
      <c r="H3" s="7" t="n"/>
      <c r="I3" s="7" t="n"/>
      <c r="J3" s="7" t="n"/>
      <c r="K3" s="7" t="n"/>
      <c r="L3" s="7" t="n"/>
      <c r="M3" s="7" t="n"/>
      <c r="N3" s="7" t="n"/>
      <c r="O3" s="7" t="n"/>
      <c r="P3" s="7" t="n"/>
      <c r="Q3" s="7" t="n"/>
      <c r="R3" s="7" t="n"/>
      <c r="S3" s="7" t="n"/>
      <c r="T3" s="7" t="n"/>
      <c r="U3" s="7" t="n"/>
      <c r="V3" s="7" t="n"/>
      <c r="W3" s="7" t="n"/>
      <c r="X3" s="7" t="n"/>
      <c r="Y3" s="6" t="inlineStr">
        <is>
          <t>Period label:</t>
        </is>
      </c>
      <c r="Z3" s="7" t="n"/>
      <c r="AA3" s="12">
        <f>Assumptions!AA3</f>
        <v/>
      </c>
      <c r="AB3" s="12">
        <f>Assumptions!AB3</f>
        <v/>
      </c>
      <c r="AC3" s="12">
        <f>Assumptions!AC3</f>
        <v/>
      </c>
      <c r="AD3" s="12">
        <f>Assumptions!AD3</f>
        <v/>
      </c>
      <c r="AE3" s="12">
        <f>Assumptions!AE3</f>
        <v/>
      </c>
      <c r="AF3" s="12">
        <f>Assumptions!AF3</f>
        <v/>
      </c>
      <c r="AG3" s="12">
        <f>Assumptions!AG3</f>
        <v/>
      </c>
      <c r="AH3" s="12">
        <f>Assumptions!AH3</f>
        <v/>
      </c>
      <c r="AI3" s="12">
        <f>Assumptions!AI3</f>
        <v/>
      </c>
      <c r="AJ3" s="12">
        <f>Assumptions!AJ3</f>
        <v/>
      </c>
      <c r="AK3" s="12">
        <f>Assumptions!AK3</f>
        <v/>
      </c>
      <c r="AL3" s="12">
        <f>Assumptions!AL3</f>
        <v/>
      </c>
      <c r="AM3" s="12">
        <f>Assumptions!AM3</f>
        <v/>
      </c>
      <c r="AN3" s="12">
        <f>Assumptions!AN3</f>
        <v/>
      </c>
      <c r="AO3" s="12">
        <f>Assumptions!AO3</f>
        <v/>
      </c>
      <c r="AP3" s="12">
        <f>Assumptions!AP3</f>
        <v/>
      </c>
      <c r="AQ3" s="12">
        <f>Assumptions!AQ3</f>
        <v/>
      </c>
      <c r="AR3" s="12">
        <f>Assumptions!AR3</f>
        <v/>
      </c>
      <c r="AS3" s="12">
        <f>Assumptions!AS3</f>
        <v/>
      </c>
      <c r="AT3" s="12">
        <f>Assumptions!AT3</f>
        <v/>
      </c>
      <c r="AU3" s="12">
        <f>Assumptions!AU3</f>
        <v/>
      </c>
      <c r="AV3" s="12">
        <f>Assumptions!AV3</f>
        <v/>
      </c>
      <c r="AW3" s="12">
        <f>Assumptions!AW3</f>
        <v/>
      </c>
      <c r="AX3" s="12">
        <f>Assumptions!AX3</f>
        <v/>
      </c>
      <c r="AY3" s="12">
        <f>Assumptions!AY3</f>
        <v/>
      </c>
      <c r="AZ3" s="12">
        <f>Assumptions!AZ3</f>
        <v/>
      </c>
      <c r="BA3" s="12">
        <f>Assumptions!BA3</f>
        <v/>
      </c>
      <c r="BB3" s="12">
        <f>Assumptions!BB3</f>
        <v/>
      </c>
      <c r="BC3" s="12">
        <f>Assumptions!BC3</f>
        <v/>
      </c>
      <c r="BD3" s="12">
        <f>Assumptions!BD3</f>
        <v/>
      </c>
      <c r="BE3" s="12">
        <f>Assumptions!BE3</f>
        <v/>
      </c>
      <c r="BF3" s="12">
        <f>Assumptions!BF3</f>
        <v/>
      </c>
      <c r="BG3" s="12">
        <f>Assumptions!BG3</f>
        <v/>
      </c>
      <c r="BH3" s="12">
        <f>Assumptions!BH3</f>
        <v/>
      </c>
      <c r="BI3" s="12">
        <f>Assumptions!BI3</f>
        <v/>
      </c>
      <c r="BJ3" s="12">
        <f>Assumptions!BJ3</f>
        <v/>
      </c>
      <c r="BK3" s="12">
        <f>Assumptions!BK3</f>
        <v/>
      </c>
      <c r="BL3" s="12">
        <f>Assumptions!BL3</f>
        <v/>
      </c>
      <c r="BM3" s="12">
        <f>Assumptions!BM3</f>
        <v/>
      </c>
      <c r="BN3" s="12">
        <f>Assumptions!BN3</f>
        <v/>
      </c>
      <c r="BO3" s="12">
        <f>Assumptions!BO3</f>
        <v/>
      </c>
      <c r="BP3" s="12">
        <f>Assumptions!BP3</f>
        <v/>
      </c>
      <c r="BQ3" s="12">
        <f>Assumptions!BQ3</f>
        <v/>
      </c>
      <c r="BR3" s="12">
        <f>Assumptions!BR3</f>
        <v/>
      </c>
      <c r="BS3" s="12">
        <f>Assumptions!BS3</f>
        <v/>
      </c>
      <c r="BT3" s="12">
        <f>Assumptions!BT3</f>
        <v/>
      </c>
      <c r="BU3" s="12">
        <f>Assumptions!BU3</f>
        <v/>
      </c>
      <c r="BV3" s="12">
        <f>Assumptions!BV3</f>
        <v/>
      </c>
      <c r="BW3" s="12">
        <f>Assumptions!BW3</f>
        <v/>
      </c>
      <c r="BX3" s="12">
        <f>Assumptions!BX3</f>
        <v/>
      </c>
      <c r="BY3" s="12">
        <f>Assumptions!BY3</f>
        <v/>
      </c>
      <c r="BZ3" s="12">
        <f>Assumptions!BZ3</f>
        <v/>
      </c>
      <c r="CA3" s="12">
        <f>Assumptions!CA3</f>
        <v/>
      </c>
      <c r="CB3" s="12">
        <f>Assumptions!CB3</f>
        <v/>
      </c>
      <c r="CC3" s="12">
        <f>Assumptions!CC3</f>
        <v/>
      </c>
      <c r="CD3" s="12">
        <f>Assumptions!CD3</f>
        <v/>
      </c>
      <c r="CE3" s="12">
        <f>Assumptions!CE3</f>
        <v/>
      </c>
      <c r="CF3" s="12">
        <f>Assumptions!CF3</f>
        <v/>
      </c>
      <c r="CG3" s="12">
        <f>Assumptions!CG3</f>
        <v/>
      </c>
      <c r="CH3" s="12">
        <f>Assumptions!CH3</f>
        <v/>
      </c>
      <c r="CI3" s="12">
        <f>Assumptions!CI3</f>
        <v/>
      </c>
      <c r="CJ3" s="12">
        <f>Assumptions!CJ3</f>
        <v/>
      </c>
      <c r="CK3" s="12">
        <f>Assumptions!CK3</f>
        <v/>
      </c>
      <c r="CL3" s="12">
        <f>Assumptions!CL3</f>
        <v/>
      </c>
      <c r="CM3" s="12">
        <f>Assumptions!CM3</f>
        <v/>
      </c>
      <c r="CN3" s="12">
        <f>Assumptions!CN3</f>
        <v/>
      </c>
      <c r="CO3" s="12">
        <f>Assumptions!CO3</f>
        <v/>
      </c>
      <c r="CP3" s="12">
        <f>Assumptions!CP3</f>
        <v/>
      </c>
      <c r="CQ3" s="12">
        <f>Assumptions!CQ3</f>
        <v/>
      </c>
      <c r="CR3" s="12">
        <f>Assumptions!CR3</f>
        <v/>
      </c>
      <c r="CS3" s="12">
        <f>Assumptions!CS3</f>
        <v/>
      </c>
      <c r="CT3" s="12">
        <f>Assumptions!CT3</f>
        <v/>
      </c>
      <c r="CU3" s="12">
        <f>Assumptions!CU3</f>
        <v/>
      </c>
      <c r="CV3" s="12">
        <f>Assumptions!CV3</f>
        <v/>
      </c>
      <c r="CW3" s="12">
        <f>Assumptions!CW3</f>
        <v/>
      </c>
      <c r="CX3" s="12">
        <f>Assumptions!CX3</f>
        <v/>
      </c>
      <c r="CY3" s="12">
        <f>Assumptions!CY3</f>
        <v/>
      </c>
      <c r="CZ3" s="12">
        <f>Assumptions!CZ3</f>
        <v/>
      </c>
      <c r="DA3" s="12">
        <f>Assumptions!DA3</f>
        <v/>
      </c>
      <c r="DB3" s="12">
        <f>Assumptions!DB3</f>
        <v/>
      </c>
      <c r="DC3" s="7" t="n"/>
    </row>
    <row r="4">
      <c r="A4" s="5" t="n"/>
      <c r="B4" s="5" t="n"/>
      <c r="C4" s="5" t="n"/>
      <c r="D4" s="5" t="n"/>
      <c r="E4" s="7" t="n"/>
      <c r="F4" s="7" t="n"/>
      <c r="G4" s="7" t="n"/>
      <c r="H4" s="7" t="n"/>
      <c r="I4" s="7" t="n"/>
      <c r="J4" s="7" t="n"/>
      <c r="K4" s="7" t="n"/>
      <c r="L4" s="7" t="n"/>
      <c r="M4" s="7" t="n"/>
      <c r="N4" s="7" t="n"/>
      <c r="O4" s="7" t="n"/>
      <c r="P4" s="7" t="n"/>
      <c r="Q4" s="7" t="n"/>
      <c r="R4" s="7" t="n"/>
      <c r="S4" s="7" t="n"/>
      <c r="T4" s="7" t="n"/>
      <c r="U4" s="7" t="n"/>
      <c r="V4" s="7" t="n"/>
      <c r="W4" s="7" t="n"/>
      <c r="X4" s="7" t="n"/>
      <c r="Y4" s="6">
        <f>Assumptions!Y4</f>
        <v/>
      </c>
      <c r="Z4" s="7" t="n"/>
      <c r="AA4" s="12">
        <f>Assumptions!AA4</f>
        <v/>
      </c>
      <c r="AB4" s="12">
        <f>Assumptions!AB4</f>
        <v/>
      </c>
      <c r="AC4" s="12">
        <f>Assumptions!AC4</f>
        <v/>
      </c>
      <c r="AD4" s="12">
        <f>Assumptions!AD4</f>
        <v/>
      </c>
      <c r="AE4" s="12">
        <f>Assumptions!AE4</f>
        <v/>
      </c>
      <c r="AF4" s="12">
        <f>Assumptions!AF4</f>
        <v/>
      </c>
      <c r="AG4" s="12">
        <f>Assumptions!AG4</f>
        <v/>
      </c>
      <c r="AH4" s="12">
        <f>Assumptions!AH4</f>
        <v/>
      </c>
      <c r="AI4" s="12">
        <f>Assumptions!AI4</f>
        <v/>
      </c>
      <c r="AJ4" s="12">
        <f>Assumptions!AJ4</f>
        <v/>
      </c>
      <c r="AK4" s="12">
        <f>Assumptions!AK4</f>
        <v/>
      </c>
      <c r="AL4" s="12">
        <f>Assumptions!AL4</f>
        <v/>
      </c>
      <c r="AM4" s="12">
        <f>Assumptions!AM4</f>
        <v/>
      </c>
      <c r="AN4" s="12">
        <f>Assumptions!AN4</f>
        <v/>
      </c>
      <c r="AO4" s="12">
        <f>Assumptions!AO4</f>
        <v/>
      </c>
      <c r="AP4" s="12">
        <f>Assumptions!AP4</f>
        <v/>
      </c>
      <c r="AQ4" s="12">
        <f>Assumptions!AQ4</f>
        <v/>
      </c>
      <c r="AR4" s="12">
        <f>Assumptions!AR4</f>
        <v/>
      </c>
      <c r="AS4" s="12">
        <f>Assumptions!AS4</f>
        <v/>
      </c>
      <c r="AT4" s="12">
        <f>Assumptions!AT4</f>
        <v/>
      </c>
      <c r="AU4" s="12">
        <f>Assumptions!AU4</f>
        <v/>
      </c>
      <c r="AV4" s="12">
        <f>Assumptions!AV4</f>
        <v/>
      </c>
      <c r="AW4" s="12">
        <f>Assumptions!AW4</f>
        <v/>
      </c>
      <c r="AX4" s="12">
        <f>Assumptions!AX4</f>
        <v/>
      </c>
      <c r="AY4" s="12">
        <f>Assumptions!AY4</f>
        <v/>
      </c>
      <c r="AZ4" s="12">
        <f>Assumptions!AZ4</f>
        <v/>
      </c>
      <c r="BA4" s="12">
        <f>Assumptions!BA4</f>
        <v/>
      </c>
      <c r="BB4" s="12">
        <f>Assumptions!BB4</f>
        <v/>
      </c>
      <c r="BC4" s="12">
        <f>Assumptions!BC4</f>
        <v/>
      </c>
      <c r="BD4" s="12">
        <f>Assumptions!BD4</f>
        <v/>
      </c>
      <c r="BE4" s="12">
        <f>Assumptions!BE4</f>
        <v/>
      </c>
      <c r="BF4" s="12">
        <f>Assumptions!BF4</f>
        <v/>
      </c>
      <c r="BG4" s="12">
        <f>Assumptions!BG4</f>
        <v/>
      </c>
      <c r="BH4" s="12">
        <f>Assumptions!BH4</f>
        <v/>
      </c>
      <c r="BI4" s="12">
        <f>Assumptions!BI4</f>
        <v/>
      </c>
      <c r="BJ4" s="12">
        <f>Assumptions!BJ4</f>
        <v/>
      </c>
      <c r="BK4" s="12">
        <f>Assumptions!BK4</f>
        <v/>
      </c>
      <c r="BL4" s="12">
        <f>Assumptions!BL4</f>
        <v/>
      </c>
      <c r="BM4" s="12">
        <f>Assumptions!BM4</f>
        <v/>
      </c>
      <c r="BN4" s="12">
        <f>Assumptions!BN4</f>
        <v/>
      </c>
      <c r="BO4" s="12">
        <f>Assumptions!BO4</f>
        <v/>
      </c>
      <c r="BP4" s="12">
        <f>Assumptions!BP4</f>
        <v/>
      </c>
      <c r="BQ4" s="12">
        <f>Assumptions!BQ4</f>
        <v/>
      </c>
      <c r="BR4" s="12">
        <f>Assumptions!BR4</f>
        <v/>
      </c>
      <c r="BS4" s="12">
        <f>Assumptions!BS4</f>
        <v/>
      </c>
      <c r="BT4" s="12">
        <f>Assumptions!BT4</f>
        <v/>
      </c>
      <c r="BU4" s="12">
        <f>Assumptions!BU4</f>
        <v/>
      </c>
      <c r="BV4" s="12">
        <f>Assumptions!BV4</f>
        <v/>
      </c>
      <c r="BW4" s="12">
        <f>Assumptions!BW4</f>
        <v/>
      </c>
      <c r="BX4" s="12">
        <f>Assumptions!BX4</f>
        <v/>
      </c>
      <c r="BY4" s="12">
        <f>Assumptions!BY4</f>
        <v/>
      </c>
      <c r="BZ4" s="12">
        <f>Assumptions!BZ4</f>
        <v/>
      </c>
      <c r="CA4" s="12">
        <f>Assumptions!CA4</f>
        <v/>
      </c>
      <c r="CB4" s="12">
        <f>Assumptions!CB4</f>
        <v/>
      </c>
      <c r="CC4" s="12">
        <f>Assumptions!CC4</f>
        <v/>
      </c>
      <c r="CD4" s="12">
        <f>Assumptions!CD4</f>
        <v/>
      </c>
      <c r="CE4" s="12">
        <f>Assumptions!CE4</f>
        <v/>
      </c>
      <c r="CF4" s="12">
        <f>Assumptions!CF4</f>
        <v/>
      </c>
      <c r="CG4" s="12">
        <f>Assumptions!CG4</f>
        <v/>
      </c>
      <c r="CH4" s="12">
        <f>Assumptions!CH4</f>
        <v/>
      </c>
      <c r="CI4" s="12">
        <f>Assumptions!CI4</f>
        <v/>
      </c>
      <c r="CJ4" s="12">
        <f>Assumptions!CJ4</f>
        <v/>
      </c>
      <c r="CK4" s="12">
        <f>Assumptions!CK4</f>
        <v/>
      </c>
      <c r="CL4" s="12">
        <f>Assumptions!CL4</f>
        <v/>
      </c>
      <c r="CM4" s="12">
        <f>Assumptions!CM4</f>
        <v/>
      </c>
      <c r="CN4" s="12">
        <f>Assumptions!CN4</f>
        <v/>
      </c>
      <c r="CO4" s="12">
        <f>Assumptions!CO4</f>
        <v/>
      </c>
      <c r="CP4" s="12">
        <f>Assumptions!CP4</f>
        <v/>
      </c>
      <c r="CQ4" s="12">
        <f>Assumptions!CQ4</f>
        <v/>
      </c>
      <c r="CR4" s="12">
        <f>Assumptions!CR4</f>
        <v/>
      </c>
      <c r="CS4" s="12">
        <f>Assumptions!CS4</f>
        <v/>
      </c>
      <c r="CT4" s="12">
        <f>Assumptions!CT4</f>
        <v/>
      </c>
      <c r="CU4" s="12">
        <f>Assumptions!CU4</f>
        <v/>
      </c>
      <c r="CV4" s="12">
        <f>Assumptions!CV4</f>
        <v/>
      </c>
      <c r="CW4" s="12">
        <f>Assumptions!CW4</f>
        <v/>
      </c>
      <c r="CX4" s="12">
        <f>Assumptions!CX4</f>
        <v/>
      </c>
      <c r="CY4" s="12">
        <f>Assumptions!CY4</f>
        <v/>
      </c>
      <c r="CZ4" s="12">
        <f>Assumptions!CZ4</f>
        <v/>
      </c>
      <c r="DA4" s="12">
        <f>Assumptions!DA4</f>
        <v/>
      </c>
      <c r="DB4" s="12">
        <f>Assumptions!DB4</f>
        <v/>
      </c>
      <c r="DC4" s="7" t="n"/>
    </row>
    <row r="5">
      <c r="A5" s="5" t="n"/>
      <c r="B5" s="5" t="n"/>
      <c r="C5" s="5" t="n"/>
      <c r="D5" s="5" t="n"/>
      <c r="E5" s="5" t="n"/>
      <c r="F5" s="6" t="n"/>
      <c r="G5" s="5" t="n"/>
      <c r="H5" s="7" t="n"/>
      <c r="I5" s="7" t="n"/>
      <c r="J5" s="7" t="n"/>
      <c r="K5" s="7" t="n"/>
      <c r="L5" s="7" t="n"/>
      <c r="M5" s="7" t="n"/>
      <c r="N5" s="7" t="n"/>
      <c r="O5" s="7" t="n"/>
      <c r="P5" s="7" t="n"/>
      <c r="Q5" s="7" t="n"/>
      <c r="R5" s="7" t="n"/>
      <c r="S5" s="7" t="n"/>
      <c r="T5" s="7" t="n"/>
      <c r="U5" s="7" t="n"/>
      <c r="V5" s="7" t="n"/>
      <c r="W5" s="7" t="n"/>
      <c r="X5" s="7" t="n"/>
      <c r="Y5" s="7" t="n"/>
      <c r="Z5" s="7" t="n"/>
      <c r="AA5" s="7" t="n"/>
      <c r="AB5" s="7" t="n"/>
      <c r="AC5" s="7" t="n"/>
      <c r="AD5" s="7" t="n"/>
      <c r="AE5" s="7" t="n"/>
      <c r="AF5" s="7" t="n"/>
      <c r="AG5" s="7" t="n"/>
      <c r="AH5" s="7" t="n"/>
      <c r="AI5" s="7" t="n"/>
      <c r="AJ5" s="7" t="n"/>
      <c r="AK5" s="7" t="n"/>
      <c r="AL5" s="7" t="n"/>
      <c r="AM5" s="7" t="n"/>
      <c r="AN5" s="7" t="n"/>
      <c r="AO5" s="7" t="n"/>
      <c r="AP5" s="7" t="n"/>
      <c r="AQ5" s="7" t="n"/>
      <c r="AR5" s="7" t="n"/>
      <c r="AS5" s="7" t="n"/>
      <c r="AT5" s="7" t="n"/>
      <c r="AU5" s="7" t="n"/>
      <c r="AV5" s="7" t="n"/>
      <c r="AW5" s="7" t="n"/>
      <c r="AX5" s="7" t="n"/>
      <c r="AY5" s="7" t="n"/>
      <c r="AZ5" s="7" t="n"/>
      <c r="BA5" s="7" t="n"/>
      <c r="BB5" s="7" t="n"/>
      <c r="BC5" s="7" t="n"/>
      <c r="BD5" s="7" t="n"/>
      <c r="BE5" s="7" t="n"/>
      <c r="BF5" s="7" t="n"/>
      <c r="BG5" s="7" t="n"/>
      <c r="BH5" s="7" t="n"/>
      <c r="BI5" s="7" t="n"/>
      <c r="BJ5" s="7" t="n"/>
      <c r="BK5" s="7" t="n"/>
      <c r="BL5" s="7" t="n"/>
      <c r="BM5" s="7" t="n"/>
      <c r="BN5" s="7" t="n"/>
      <c r="BO5" s="7" t="n"/>
      <c r="BP5" s="7" t="n"/>
      <c r="BQ5" s="7" t="n"/>
      <c r="BR5" s="7" t="n"/>
      <c r="BS5" s="7" t="n"/>
      <c r="BT5" s="7" t="n"/>
      <c r="BU5" s="7" t="n"/>
      <c r="BV5" s="7" t="n"/>
      <c r="BW5" s="7" t="n"/>
      <c r="BX5" s="7" t="n"/>
      <c r="BY5" s="7" t="n"/>
      <c r="BZ5" s="7" t="n"/>
      <c r="CA5" s="7" t="n"/>
      <c r="CB5" s="7" t="n"/>
      <c r="CC5" s="7" t="n"/>
      <c r="CD5" s="7" t="n"/>
      <c r="CE5" s="7" t="n"/>
      <c r="CF5" s="7" t="n"/>
      <c r="CG5" s="7" t="n"/>
      <c r="CH5" s="7" t="n"/>
      <c r="CI5" s="7" t="n"/>
      <c r="CJ5" s="7" t="n"/>
      <c r="CK5" s="7" t="n"/>
      <c r="CL5" s="7" t="n"/>
      <c r="CM5" s="7" t="n"/>
      <c r="CN5" s="7" t="n"/>
      <c r="CO5" s="7" t="n"/>
      <c r="CP5" s="7" t="n"/>
      <c r="CQ5" s="7" t="n"/>
      <c r="CR5" s="7" t="n"/>
      <c r="CS5" s="7" t="n"/>
      <c r="CT5" s="7" t="n"/>
      <c r="CU5" s="7" t="n"/>
      <c r="CV5" s="7" t="n"/>
      <c r="CW5" s="7" t="n"/>
      <c r="CX5" s="7" t="n"/>
      <c r="CY5" s="7" t="n"/>
      <c r="CZ5" s="7" t="n"/>
      <c r="DA5" s="7" t="n"/>
      <c r="DB5" s="7" t="n"/>
      <c r="DC5" s="7" t="n"/>
    </row>
    <row r="6" ht="15.6" customHeight="1">
      <c r="A6" s="5" t="n"/>
      <c r="B6" s="5" t="n"/>
      <c r="C6" s="5" t="n"/>
      <c r="D6" s="5" t="n"/>
      <c r="E6" s="5" t="inlineStr">
        <is>
          <t>Line Item</t>
        </is>
      </c>
      <c r="F6" s="16" t="inlineStr">
        <is>
          <t>Amount</t>
        </is>
      </c>
      <c r="G6" s="17" t="inlineStr">
        <is>
          <t>Unit</t>
        </is>
      </c>
      <c r="H6" s="212" t="inlineStr">
        <is>
          <t>Comment/Source/Named Range</t>
        </is>
      </c>
      <c r="I6" s="7" t="n"/>
      <c r="J6" s="7" t="n"/>
      <c r="K6" s="7" t="n"/>
      <c r="L6" s="7" t="n"/>
      <c r="M6" s="7" t="n"/>
      <c r="N6" s="7" t="n"/>
      <c r="O6" s="7" t="n"/>
      <c r="P6" s="7" t="n"/>
      <c r="Q6" s="7" t="n"/>
      <c r="R6" s="7" t="n"/>
      <c r="S6" s="7" t="n"/>
      <c r="T6" s="7" t="n"/>
      <c r="U6" s="7" t="n"/>
      <c r="V6" s="7" t="n"/>
      <c r="W6" s="7" t="n"/>
      <c r="X6" s="7" t="n"/>
      <c r="Y6" s="6" t="inlineStr">
        <is>
          <t>Sum/Max/Av.</t>
        </is>
      </c>
      <c r="Z6" s="7" t="n"/>
      <c r="AA6" s="7" t="n"/>
      <c r="AB6" s="7" t="n"/>
      <c r="AC6" s="7" t="n"/>
      <c r="AD6" s="7" t="n"/>
      <c r="AE6" s="7" t="n"/>
      <c r="AF6" s="7" t="n"/>
      <c r="AG6" s="7" t="n"/>
      <c r="AH6" s="7" t="n"/>
      <c r="AI6" s="7" t="n"/>
      <c r="AJ6" s="7" t="n"/>
      <c r="AK6" s="7" t="n"/>
      <c r="AL6" s="7" t="n"/>
      <c r="AM6" s="7" t="n"/>
      <c r="AN6" s="7" t="n"/>
      <c r="AO6" s="7" t="n"/>
      <c r="AP6" s="7" t="n"/>
      <c r="AQ6" s="7" t="n"/>
      <c r="AR6" s="7" t="n"/>
      <c r="AS6" s="7" t="n"/>
      <c r="AT6" s="7" t="n"/>
      <c r="AU6" s="7" t="n"/>
      <c r="AV6" s="7" t="n"/>
      <c r="AW6" s="7" t="n"/>
      <c r="AX6" s="7" t="n"/>
      <c r="AY6" s="7" t="n"/>
      <c r="AZ6" s="7" t="n"/>
      <c r="BA6" s="7" t="n"/>
      <c r="BB6" s="7" t="n"/>
      <c r="BC6" s="7" t="n"/>
      <c r="BD6" s="7" t="n"/>
      <c r="BE6" s="7" t="n"/>
      <c r="BF6" s="7" t="n"/>
      <c r="BG6" s="7" t="n"/>
      <c r="BH6" s="7" t="n"/>
      <c r="BI6" s="7" t="n"/>
      <c r="BJ6" s="7" t="n"/>
      <c r="BK6" s="7" t="n"/>
      <c r="BL6" s="7" t="n"/>
      <c r="BM6" s="7" t="n"/>
      <c r="BN6" s="7" t="n"/>
      <c r="BO6" s="7" t="n"/>
      <c r="BP6" s="7" t="n"/>
      <c r="BQ6" s="7" t="n"/>
      <c r="BR6" s="7" t="n"/>
      <c r="BS6" s="7" t="n"/>
      <c r="BT6" s="7" t="n"/>
      <c r="BU6" s="7" t="n"/>
      <c r="BV6" s="7" t="n"/>
      <c r="BW6" s="7" t="n"/>
      <c r="BX6" s="7" t="n"/>
      <c r="BY6" s="7" t="n"/>
      <c r="BZ6" s="7" t="n"/>
      <c r="CA6" s="7" t="n"/>
      <c r="CB6" s="7" t="n"/>
      <c r="CC6" s="7" t="n"/>
      <c r="CD6" s="7" t="n"/>
      <c r="CE6" s="7" t="n"/>
      <c r="CF6" s="7" t="n"/>
      <c r="CG6" s="7" t="n"/>
      <c r="CH6" s="7" t="n"/>
      <c r="CI6" s="7" t="n"/>
      <c r="CJ6" s="7" t="n"/>
      <c r="CK6" s="7" t="n"/>
      <c r="CL6" s="7" t="n"/>
      <c r="CM6" s="7" t="n"/>
      <c r="CN6" s="7" t="n"/>
      <c r="CO6" s="7" t="n"/>
      <c r="CP6" s="7" t="n"/>
      <c r="CQ6" s="7" t="n"/>
      <c r="CR6" s="7" t="n"/>
      <c r="CS6" s="7" t="n"/>
      <c r="CT6" s="7" t="n"/>
      <c r="CU6" s="7" t="n"/>
      <c r="CV6" s="7" t="n"/>
      <c r="CW6" s="7" t="n"/>
      <c r="CX6" s="7" t="n"/>
      <c r="CY6" s="7" t="n"/>
      <c r="CZ6" s="7" t="n"/>
      <c r="DA6" s="7" t="n"/>
      <c r="DB6" s="7" t="n"/>
      <c r="DC6" s="7" t="n"/>
    </row>
    <row r="7">
      <c r="J7" s="2" t="n"/>
    </row>
    <row r="8" ht="26.4" customHeight="1" thickBot="1">
      <c r="A8" s="65" t="inlineStr">
        <is>
          <t>ROYALTY DETAIL</t>
        </is>
      </c>
      <c r="B8" s="18" t="n"/>
      <c r="C8" s="18" t="n"/>
      <c r="D8" s="18" t="n"/>
      <c r="E8" s="18" t="n"/>
      <c r="F8" s="18" t="n"/>
      <c r="G8" s="18" t="n"/>
      <c r="H8" s="18" t="n"/>
      <c r="I8" s="18" t="n"/>
      <c r="J8" s="18" t="n"/>
      <c r="K8" s="18" t="n"/>
      <c r="L8" s="18" t="n"/>
      <c r="M8" s="18" t="n"/>
      <c r="N8" s="18" t="n"/>
      <c r="O8" s="18" t="n"/>
      <c r="P8" s="18" t="n"/>
      <c r="Q8" s="18" t="n"/>
      <c r="R8" s="18" t="n"/>
      <c r="S8" s="18" t="n"/>
      <c r="T8" s="18" t="n"/>
      <c r="U8" s="18" t="n"/>
      <c r="V8" s="18" t="n"/>
      <c r="W8" s="18" t="n"/>
      <c r="X8" s="18" t="n"/>
      <c r="Y8" s="18" t="n"/>
      <c r="Z8" s="18" t="n"/>
      <c r="AA8" s="18" t="n"/>
      <c r="AB8" s="18" t="n"/>
      <c r="AC8" s="18" t="n"/>
      <c r="AD8" s="18" t="n"/>
      <c r="AE8" s="18" t="n"/>
      <c r="AF8" s="18" t="n"/>
      <c r="AG8" s="18" t="n"/>
      <c r="AH8" s="18" t="n"/>
      <c r="AI8" s="18" t="n"/>
      <c r="AJ8" s="18" t="n"/>
      <c r="AK8" s="18" t="n"/>
      <c r="AL8" s="18" t="n"/>
      <c r="AM8" s="18" t="n"/>
      <c r="AN8" s="18" t="n"/>
      <c r="AO8" s="18" t="n"/>
      <c r="AP8" s="18" t="n"/>
      <c r="AQ8" s="18" t="n"/>
      <c r="AR8" s="18" t="n"/>
      <c r="AS8" s="18" t="n"/>
      <c r="AT8" s="18" t="n"/>
      <c r="AU8" s="18" t="n"/>
      <c r="AV8" s="18" t="n"/>
      <c r="AW8" s="18" t="n"/>
      <c r="AX8" s="18" t="n"/>
      <c r="AY8" s="18" t="n"/>
      <c r="AZ8" s="18" t="n"/>
      <c r="BA8" s="18" t="n"/>
      <c r="BB8" s="18" t="n"/>
      <c r="BC8" s="18" t="n"/>
      <c r="BD8" s="18" t="n"/>
      <c r="BE8" s="18" t="n"/>
      <c r="BF8" s="18" t="n"/>
      <c r="BG8" s="18" t="n"/>
      <c r="BH8" s="18" t="n"/>
      <c r="BI8" s="18" t="n"/>
      <c r="BJ8" s="18" t="n"/>
      <c r="BK8" s="18" t="n"/>
      <c r="BL8" s="18" t="n"/>
      <c r="BM8" s="18" t="n"/>
      <c r="BN8" s="18" t="n"/>
      <c r="BO8" s="18" t="n"/>
      <c r="BP8" s="18" t="n"/>
      <c r="BQ8" s="18" t="n"/>
      <c r="BR8" s="18" t="n"/>
      <c r="BS8" s="18" t="n"/>
      <c r="BT8" s="18" t="n"/>
      <c r="BU8" s="18" t="n"/>
      <c r="BV8" s="18" t="n"/>
      <c r="BW8" s="18" t="n"/>
      <c r="BX8" s="18" t="n"/>
      <c r="BY8" s="18" t="n"/>
      <c r="BZ8" s="18" t="n"/>
      <c r="CA8" s="18" t="n"/>
      <c r="CB8" s="18" t="n"/>
      <c r="CC8" s="18" t="n"/>
      <c r="CD8" s="18" t="n"/>
      <c r="CE8" s="18" t="n"/>
      <c r="CF8" s="18" t="n"/>
      <c r="CG8" s="18" t="n"/>
      <c r="CH8" s="18" t="n"/>
      <c r="CI8" s="18" t="n"/>
      <c r="CJ8" s="18" t="n"/>
      <c r="CK8" s="18" t="n"/>
      <c r="CL8" s="18" t="n"/>
      <c r="CM8" s="18" t="n"/>
      <c r="CN8" s="18" t="n"/>
      <c r="CO8" s="18" t="n"/>
      <c r="CP8" s="18" t="n"/>
      <c r="CQ8" s="18" t="n"/>
      <c r="CR8" s="18" t="n"/>
      <c r="CS8" s="18" t="n"/>
      <c r="CT8" s="18" t="n"/>
      <c r="CU8" s="18" t="n"/>
      <c r="CV8" s="18" t="n"/>
      <c r="CW8" s="18" t="n"/>
      <c r="CX8" s="18" t="n"/>
      <c r="CY8" s="18" t="n"/>
      <c r="CZ8" s="18" t="n"/>
      <c r="DA8" s="18" t="n"/>
      <c r="DB8" s="18" t="n"/>
      <c r="DC8" s="18" t="n"/>
    </row>
    <row r="9" outlineLevel="1" ht="21" customHeight="1" thickBot="1" thickTop="1">
      <c r="A9" s="18" t="inlineStr">
        <is>
          <t>Royalty Detail</t>
        </is>
      </c>
      <c r="B9" s="18" t="n"/>
      <c r="C9" s="18" t="n"/>
      <c r="D9" s="18" t="n"/>
      <c r="E9" s="18" t="n"/>
      <c r="F9" s="18" t="n"/>
      <c r="G9" s="18" t="n"/>
      <c r="H9" s="18" t="n"/>
      <c r="I9" s="18" t="n"/>
      <c r="J9" s="18" t="n"/>
      <c r="K9" s="18" t="n"/>
      <c r="L9" s="18" t="n"/>
      <c r="M9" s="18" t="n"/>
      <c r="N9" s="18" t="n"/>
      <c r="O9" s="18" t="n"/>
      <c r="P9" s="18" t="n"/>
      <c r="Q9" s="18" t="n"/>
      <c r="R9" s="18" t="n"/>
      <c r="S9" s="18" t="n"/>
      <c r="T9" s="18" t="n"/>
      <c r="U9" s="18" t="n"/>
      <c r="V9" s="18" t="n"/>
      <c r="W9" s="18" t="n"/>
      <c r="X9" s="18" t="n"/>
      <c r="Y9" s="18" t="n"/>
      <c r="Z9" s="18" t="n"/>
      <c r="AA9" s="18" t="n"/>
      <c r="AB9" s="18" t="n"/>
      <c r="AC9" s="18" t="n"/>
      <c r="AD9" s="18" t="n"/>
      <c r="AE9" s="18" t="n"/>
      <c r="AF9" s="18" t="n"/>
      <c r="AG9" s="18" t="n"/>
      <c r="AH9" s="18" t="n"/>
      <c r="AI9" s="18" t="n"/>
      <c r="AJ9" s="18" t="n"/>
      <c r="AK9" s="18" t="n"/>
      <c r="AL9" s="18" t="n"/>
      <c r="AM9" s="18" t="n"/>
      <c r="AN9" s="18" t="n"/>
      <c r="AO9" s="18" t="n"/>
      <c r="AP9" s="18" t="n"/>
      <c r="AQ9" s="18" t="n"/>
      <c r="AR9" s="18" t="n"/>
      <c r="AS9" s="18" t="n"/>
      <c r="AT9" s="18" t="n"/>
      <c r="AU9" s="18" t="n"/>
      <c r="AV9" s="18" t="n"/>
      <c r="AW9" s="18" t="n"/>
      <c r="AX9" s="18" t="n"/>
      <c r="AY9" s="18" t="n"/>
      <c r="AZ9" s="18" t="n"/>
      <c r="BA9" s="18" t="n"/>
      <c r="BB9" s="18" t="n"/>
      <c r="BC9" s="18" t="n"/>
      <c r="BD9" s="18" t="n"/>
      <c r="BE9" s="18" t="n"/>
      <c r="BF9" s="18" t="n"/>
      <c r="BG9" s="18" t="n"/>
      <c r="BH9" s="18" t="n"/>
      <c r="BI9" s="18" t="n"/>
      <c r="BJ9" s="18" t="n"/>
      <c r="BK9" s="18" t="n"/>
      <c r="BL9" s="18" t="n"/>
      <c r="BM9" s="18" t="n"/>
      <c r="BN9" s="18" t="n"/>
      <c r="BO9" s="18" t="n"/>
      <c r="BP9" s="18" t="n"/>
      <c r="BQ9" s="18" t="n"/>
      <c r="BR9" s="18" t="n"/>
      <c r="BS9" s="18" t="n"/>
      <c r="BT9" s="18" t="n"/>
      <c r="BU9" s="18" t="n"/>
      <c r="BV9" s="18" t="n"/>
      <c r="BW9" s="18" t="n"/>
      <c r="BX9" s="18" t="n"/>
      <c r="BY9" s="18" t="n"/>
      <c r="BZ9" s="18" t="n"/>
      <c r="CA9" s="18" t="n"/>
      <c r="CB9" s="18" t="n"/>
      <c r="CC9" s="18" t="n"/>
      <c r="CD9" s="18" t="n"/>
      <c r="CE9" s="18" t="n"/>
      <c r="CF9" s="18" t="n"/>
      <c r="CG9" s="18" t="n"/>
      <c r="CH9" s="18" t="n"/>
      <c r="CI9" s="18" t="n"/>
      <c r="CJ9" s="18" t="n"/>
      <c r="CK9" s="18" t="n"/>
      <c r="CL9" s="18" t="n"/>
      <c r="CM9" s="18" t="n"/>
      <c r="CN9" s="18" t="n"/>
      <c r="CO9" s="18" t="n"/>
      <c r="CP9" s="18" t="n"/>
      <c r="CQ9" s="18" t="n"/>
      <c r="CR9" s="18" t="n"/>
      <c r="CS9" s="18" t="n"/>
      <c r="CT9" s="18" t="n"/>
      <c r="CU9" s="18" t="n"/>
      <c r="CV9" s="18" t="n"/>
      <c r="CW9" s="18" t="n"/>
      <c r="CX9" s="18" t="n"/>
      <c r="CY9" s="18" t="n"/>
      <c r="CZ9" s="18" t="n"/>
      <c r="DA9" s="18" t="n"/>
      <c r="DB9" s="18" t="n"/>
      <c r="DC9" s="18" t="n"/>
    </row>
    <row r="10" outlineLevel="2" ht="15" customHeight="1" thickTop="1"/>
    <row r="11" outlineLevel="2" ht="18" customHeight="1" thickBot="1">
      <c r="B11" s="19" t="inlineStr">
        <is>
          <t>Royalty Detail</t>
        </is>
      </c>
      <c r="C11" s="19" t="n"/>
      <c r="D11" s="19" t="n"/>
      <c r="E11" s="19" t="n"/>
      <c r="F11" s="19" t="n"/>
      <c r="G11" s="19" t="n"/>
      <c r="H11" s="19" t="n"/>
      <c r="I11" s="19" t="n"/>
      <c r="J11" s="19" t="n"/>
      <c r="K11" s="19" t="n"/>
      <c r="L11" s="19" t="n"/>
      <c r="M11" s="19" t="n"/>
      <c r="N11" s="19" t="n"/>
      <c r="O11" s="19" t="n"/>
      <c r="P11" s="19" t="n"/>
      <c r="Q11" s="19" t="n"/>
      <c r="R11" s="19" t="n"/>
      <c r="S11" s="19" t="n"/>
      <c r="T11" s="19" t="n"/>
      <c r="U11" s="19" t="n"/>
      <c r="V11" s="19" t="n"/>
      <c r="W11" s="19" t="n"/>
      <c r="X11" s="19" t="n"/>
      <c r="Y11" s="19" t="n"/>
      <c r="Z11" s="19" t="n"/>
      <c r="AA11" s="19" t="n"/>
      <c r="AB11" s="19" t="n"/>
      <c r="AC11" s="19" t="n"/>
      <c r="AD11" s="19" t="n"/>
      <c r="AE11" s="19" t="n"/>
      <c r="AF11" s="19" t="n"/>
      <c r="AG11" s="19" t="n"/>
      <c r="AH11" s="19" t="n"/>
      <c r="AI11" s="19" t="n"/>
      <c r="AJ11" s="19" t="n"/>
      <c r="AK11" s="19" t="n"/>
      <c r="AL11" s="19" t="n"/>
      <c r="AM11" s="19" t="n"/>
      <c r="AN11" s="19" t="n"/>
      <c r="AO11" s="19" t="n"/>
      <c r="AP11" s="19" t="n"/>
      <c r="AQ11" s="19" t="n"/>
      <c r="AR11" s="19" t="n"/>
      <c r="AS11" s="19" t="n"/>
      <c r="AT11" s="19" t="n"/>
      <c r="AU11" s="19" t="n"/>
      <c r="AV11" s="19" t="n"/>
      <c r="AW11" s="19" t="n"/>
      <c r="AX11" s="19" t="n"/>
      <c r="AY11" s="19" t="n"/>
      <c r="AZ11" s="19" t="n"/>
      <c r="BA11" s="19" t="n"/>
      <c r="BB11" s="19" t="n"/>
      <c r="BC11" s="19" t="n"/>
      <c r="BD11" s="19" t="n"/>
      <c r="BE11" s="19" t="n"/>
      <c r="BF11" s="19" t="n"/>
      <c r="BG11" s="19" t="n"/>
      <c r="BH11" s="19" t="n"/>
      <c r="BI11" s="19" t="n"/>
      <c r="BJ11" s="19" t="n"/>
      <c r="BK11" s="19" t="n"/>
      <c r="BL11" s="19" t="n"/>
      <c r="BM11" s="19" t="n"/>
      <c r="BN11" s="19" t="n"/>
      <c r="BO11" s="19" t="n"/>
      <c r="BP11" s="19" t="n"/>
      <c r="BQ11" s="19" t="n"/>
      <c r="BR11" s="19" t="n"/>
      <c r="BS11" s="19" t="n"/>
      <c r="BT11" s="19" t="n"/>
      <c r="BU11" s="19" t="n"/>
      <c r="BV11" s="19" t="n"/>
      <c r="BW11" s="19" t="n"/>
      <c r="BX11" s="19" t="n"/>
      <c r="BY11" s="19" t="n"/>
      <c r="BZ11" s="19" t="n"/>
      <c r="CA11" s="19" t="n"/>
      <c r="CB11" s="19" t="n"/>
      <c r="CC11" s="19" t="n"/>
      <c r="CD11" s="19" t="n"/>
      <c r="CE11" s="19" t="n"/>
      <c r="CF11" s="19" t="n"/>
      <c r="CG11" s="19" t="n"/>
      <c r="CH11" s="19" t="n"/>
      <c r="CI11" s="19" t="n"/>
      <c r="CJ11" s="19" t="n"/>
      <c r="CK11" s="19" t="n"/>
      <c r="CL11" s="19" t="n"/>
      <c r="CM11" s="19" t="n"/>
      <c r="CN11" s="19" t="n"/>
      <c r="CO11" s="19" t="n"/>
      <c r="CP11" s="19" t="n"/>
      <c r="CQ11" s="19" t="n"/>
      <c r="CR11" s="19" t="n"/>
      <c r="CS11" s="19" t="n"/>
      <c r="CT11" s="19" t="n"/>
      <c r="CU11" s="19" t="n"/>
      <c r="CV11" s="19" t="n"/>
      <c r="CW11" s="19" t="n"/>
      <c r="CX11" s="19" t="n"/>
      <c r="CY11" s="19" t="n"/>
      <c r="CZ11" s="19" t="n"/>
      <c r="DA11" s="19" t="n"/>
      <c r="DB11" s="19" t="n"/>
      <c r="DC11" s="19" t="n"/>
    </row>
    <row r="12" outlineLevel="3" ht="15" customHeight="1" thickTop="1"/>
    <row r="13">
      <c r="E13" s="213" t="inlineStr">
        <is>
          <t>Private NSR royalty method</t>
        </is>
      </c>
      <c r="F13" s="95" t="inlineStr">
        <is>
          <t>Per-year (report-implied)</t>
        </is>
      </c>
      <c r="H13" s="231" t="inlineStr">
        <is>
          <t>Selects the private net-smelter-return royalty rate applied on Cash Flow &amp; Valuation row 120. The report publishes boundary private-royalty rates of 3.5% and 2.0% but no per-year boundary tonnage split (Section 4.3.4, p.48-50; Table 16-40); it does publish the per-year royalty line (which includes the 1.0% government Extraordinary Mining Duty) alongside per-year revenue and offsite charges (Table 22-2, p.460-461). 'Per-year (report-implied)' applies the per-year implied rates derived on this tab from those published figures, reproducing the report's per-year royalty; 'LOM blended' applies the single life-of-mine blended effective rate (row 27). The per-year implied rates reflect the report mine plan's sequencing across the royalty boundaries, so if the production schedule is materially changed the life-of-mine blended rate is the appropriate setting.</t>
        </is>
      </c>
    </row>
    <row r="15">
      <c r="E15" s="213" t="inlineStr">
        <is>
          <t>Report revenue (fixed report basis)</t>
        </is>
      </c>
      <c r="F15" s="257">
        <f>SUM(AA15:DB15)</f>
        <v/>
      </c>
      <c r="G15" s="96" t="inlineStr">
        <is>
          <t>US$'M</t>
        </is>
      </c>
      <c r="H15" s="231" t="inlineStr">
        <is>
          <t>Report per-year revenue (Table 22-2 Revenue row, p.460-461), a fixed basis of the implied-rate derivation, not a live driver. The report starts the revenue line in Year 1; pre-production doré revenue is capitalised (Table 22-2 notes 3-5).</t>
        </is>
      </c>
      <c r="AA15" s="94" t="n">
        <v>0</v>
      </c>
      <c r="AB15" s="94" t="n">
        <v>0</v>
      </c>
      <c r="AC15" s="94" t="n">
        <v>746</v>
      </c>
      <c r="AD15" s="94" t="n">
        <v>691</v>
      </c>
      <c r="AE15" s="94" t="n">
        <v>627</v>
      </c>
      <c r="AF15" s="94" t="n">
        <v>746</v>
      </c>
      <c r="AG15" s="94" t="n">
        <v>689</v>
      </c>
      <c r="AH15" s="94" t="n">
        <v>574</v>
      </c>
      <c r="AI15" s="94" t="n">
        <v>564</v>
      </c>
      <c r="AJ15" s="94" t="n">
        <v>474</v>
      </c>
      <c r="AK15" s="94" t="n">
        <v>443</v>
      </c>
      <c r="AL15" s="94" t="n">
        <v>88</v>
      </c>
      <c r="AM15" s="94" t="n">
        <v>0</v>
      </c>
      <c r="AN15" s="94" t="n">
        <v>0</v>
      </c>
    </row>
    <row r="16">
      <c r="E16" s="213" t="inlineStr">
        <is>
          <t>Report offsite charges (fixed report basis)</t>
        </is>
      </c>
      <c r="F16" s="257">
        <f>SUM(AA16:DB16)</f>
        <v/>
      </c>
      <c r="G16" s="96" t="inlineStr">
        <is>
          <t>US$'M</t>
        </is>
      </c>
      <c r="H16" s="231" t="inlineStr">
        <is>
          <t>Report per-year offsite refining and transport charges (Table 22-2, p.460-461; shown positive), a fixed basis of the implied-rate derivation, not a live driver.</t>
        </is>
      </c>
      <c r="AA16" s="94" t="n">
        <v>0</v>
      </c>
      <c r="AB16" s="94" t="n">
        <v>0</v>
      </c>
      <c r="AC16" s="94" t="n">
        <v>7</v>
      </c>
      <c r="AD16" s="94" t="n">
        <v>7</v>
      </c>
      <c r="AE16" s="94" t="n">
        <v>6</v>
      </c>
      <c r="AF16" s="94" t="n">
        <v>7</v>
      </c>
      <c r="AG16" s="94" t="n">
        <v>6</v>
      </c>
      <c r="AH16" s="94" t="n">
        <v>5</v>
      </c>
      <c r="AI16" s="94" t="n">
        <v>5</v>
      </c>
      <c r="AJ16" s="94" t="n">
        <v>4</v>
      </c>
      <c r="AK16" s="94" t="n">
        <v>4</v>
      </c>
      <c r="AL16" s="94" t="n">
        <v>1</v>
      </c>
      <c r="AM16" s="94" t="n">
        <v>0</v>
      </c>
      <c r="AN16" s="94" t="n">
        <v>0</v>
      </c>
    </row>
    <row r="17">
      <c r="E17" s="213" t="inlineStr">
        <is>
          <t>Report royalties including government royalty (fixed report basis)</t>
        </is>
      </c>
      <c r="F17" s="257">
        <f>SUM(AA17:DB17)</f>
        <v/>
      </c>
      <c r="G17" s="96" t="inlineStr">
        <is>
          <t>US$'M</t>
        </is>
      </c>
      <c r="H17" s="231" t="inlineStr">
        <is>
          <t>Report per-year royalties including the government Extraordinary Mining Duty (Table 22-2 Royalties row, p.460-461; shown positive), a fixed basis of the implied-rate derivation, not a live driver.</t>
        </is>
      </c>
      <c r="AA17" s="94" t="n">
        <v>0</v>
      </c>
      <c r="AB17" s="94" t="n">
        <v>0</v>
      </c>
      <c r="AC17" s="94" t="n">
        <v>33</v>
      </c>
      <c r="AD17" s="94" t="n">
        <v>31</v>
      </c>
      <c r="AE17" s="94" t="n">
        <v>27</v>
      </c>
      <c r="AF17" s="94" t="n">
        <v>31</v>
      </c>
      <c r="AG17" s="94" t="n">
        <v>28</v>
      </c>
      <c r="AH17" s="94" t="n">
        <v>22</v>
      </c>
      <c r="AI17" s="94" t="n">
        <v>23</v>
      </c>
      <c r="AJ17" s="94" t="n">
        <v>20</v>
      </c>
      <c r="AK17" s="94" t="n">
        <v>18</v>
      </c>
      <c r="AL17" s="94" t="n">
        <v>4</v>
      </c>
      <c r="AM17" s="94" t="n">
        <v>0</v>
      </c>
      <c r="AN17" s="94" t="n">
        <v>0</v>
      </c>
    </row>
    <row r="19">
      <c r="E19" s="213" t="inlineStr">
        <is>
          <t>Government royalty rate (fixed report basis)</t>
        </is>
      </c>
      <c r="F19" s="261" t="n">
        <v>0.01</v>
      </c>
      <c r="H19" s="231" t="inlineStr">
        <is>
          <t>Government royalty (Extraordinary Mining Duty) at 1.0% of gross precious-metal revenue (Ley Federal de Derechos Article 270, as amended 19 December 2024, effective 1 January 2025; Section 22.4.2, p.456-457). A fixed copy of the rate, held on this tab so the derived per-year rates cannot move with the live model.</t>
        </is>
      </c>
    </row>
    <row r="20">
      <c r="E20" s="213" t="inlineStr">
        <is>
          <t>Implied government royalty (Extraordinary Mining Duty)</t>
        </is>
      </c>
      <c r="F20" s="257">
        <f>SUM(AA20:DB20)</f>
        <v/>
      </c>
      <c r="G20" s="96" t="inlineStr">
        <is>
          <t>US$'M</t>
        </is>
      </c>
      <c r="H20" s="231" t="inlineStr">
        <is>
          <t>Implied government royalty = 1.0% times the report's per-year revenue; removed from the report's royalty line to isolate the private net-smelter-return royalty.</t>
        </is>
      </c>
      <c r="AA20" s="225">
        <f>$F$19*AA15</f>
        <v/>
      </c>
      <c r="AB20" s="225">
        <f>$F$19*AB15</f>
        <v/>
      </c>
      <c r="AC20" s="225">
        <f>$F$19*AC15</f>
        <v/>
      </c>
      <c r="AD20" s="225">
        <f>$F$19*AD15</f>
        <v/>
      </c>
      <c r="AE20" s="225">
        <f>$F$19*AE15</f>
        <v/>
      </c>
      <c r="AF20" s="225">
        <f>$F$19*AF15</f>
        <v/>
      </c>
      <c r="AG20" s="225">
        <f>$F$19*AG15</f>
        <v/>
      </c>
      <c r="AH20" s="225">
        <f>$F$19*AH15</f>
        <v/>
      </c>
      <c r="AI20" s="225">
        <f>$F$19*AI15</f>
        <v/>
      </c>
      <c r="AJ20" s="225">
        <f>$F$19*AJ15</f>
        <v/>
      </c>
      <c r="AK20" s="225">
        <f>$F$19*AK15</f>
        <v/>
      </c>
      <c r="AL20" s="225">
        <f>$F$19*AL15</f>
        <v/>
      </c>
      <c r="AM20" s="225">
        <f>$F$19*AM15</f>
        <v/>
      </c>
      <c r="AN20" s="225">
        <f>$F$19*AN15</f>
        <v/>
      </c>
      <c r="AO20" s="225">
        <f>$F$19*AO15</f>
        <v/>
      </c>
      <c r="AP20" s="225">
        <f>$F$19*AP15</f>
        <v/>
      </c>
      <c r="AQ20" s="225">
        <f>$F$19*AQ15</f>
        <v/>
      </c>
      <c r="AR20" s="225">
        <f>$F$19*AR15</f>
        <v/>
      </c>
      <c r="AS20" s="225">
        <f>$F$19*AS15</f>
        <v/>
      </c>
      <c r="AT20" s="225">
        <f>$F$19*AT15</f>
        <v/>
      </c>
      <c r="AU20" s="225">
        <f>$F$19*AU15</f>
        <v/>
      </c>
      <c r="AV20" s="225">
        <f>$F$19*AV15</f>
        <v/>
      </c>
      <c r="AW20" s="225">
        <f>$F$19*AW15</f>
        <v/>
      </c>
      <c r="AX20" s="225">
        <f>$F$19*AX15</f>
        <v/>
      </c>
      <c r="AY20" s="225">
        <f>$F$19*AY15</f>
        <v/>
      </c>
      <c r="AZ20" s="225">
        <f>$F$19*AZ15</f>
        <v/>
      </c>
      <c r="BA20" s="225">
        <f>$F$19*BA15</f>
        <v/>
      </c>
      <c r="BB20" s="225">
        <f>$F$19*BB15</f>
        <v/>
      </c>
      <c r="BC20" s="225">
        <f>$F$19*BC15</f>
        <v/>
      </c>
      <c r="BD20" s="225">
        <f>$F$19*BD15</f>
        <v/>
      </c>
      <c r="BE20" s="225">
        <f>$F$19*BE15</f>
        <v/>
      </c>
      <c r="BF20" s="225">
        <f>$F$19*BF15</f>
        <v/>
      </c>
      <c r="BG20" s="225">
        <f>$F$19*BG15</f>
        <v/>
      </c>
      <c r="BH20" s="225">
        <f>$F$19*BH15</f>
        <v/>
      </c>
      <c r="BI20" s="225">
        <f>$F$19*BI15</f>
        <v/>
      </c>
      <c r="BJ20" s="225">
        <f>$F$19*BJ15</f>
        <v/>
      </c>
      <c r="BK20" s="225">
        <f>$F$19*BK15</f>
        <v/>
      </c>
      <c r="BL20" s="225">
        <f>$F$19*BL15</f>
        <v/>
      </c>
      <c r="BM20" s="225">
        <f>$F$19*BM15</f>
        <v/>
      </c>
      <c r="BN20" s="225">
        <f>$F$19*BN15</f>
        <v/>
      </c>
      <c r="BO20" s="225">
        <f>$F$19*BO15</f>
        <v/>
      </c>
      <c r="BP20" s="225">
        <f>$F$19*BP15</f>
        <v/>
      </c>
      <c r="BQ20" s="225">
        <f>$F$19*BQ15</f>
        <v/>
      </c>
      <c r="BR20" s="225">
        <f>$F$19*BR15</f>
        <v/>
      </c>
      <c r="BS20" s="225">
        <f>$F$19*BS15</f>
        <v/>
      </c>
      <c r="BT20" s="225">
        <f>$F$19*BT15</f>
        <v/>
      </c>
      <c r="BU20" s="225">
        <f>$F$19*BU15</f>
        <v/>
      </c>
      <c r="BV20" s="225">
        <f>$F$19*BV15</f>
        <v/>
      </c>
      <c r="BW20" s="225">
        <f>$F$19*BW15</f>
        <v/>
      </c>
      <c r="BX20" s="225">
        <f>$F$19*BX15</f>
        <v/>
      </c>
      <c r="BY20" s="225">
        <f>$F$19*BY15</f>
        <v/>
      </c>
      <c r="BZ20" s="225">
        <f>$F$19*BZ15</f>
        <v/>
      </c>
      <c r="CA20" s="225">
        <f>$F$19*CA15</f>
        <v/>
      </c>
      <c r="CB20" s="225">
        <f>$F$19*CB15</f>
        <v/>
      </c>
      <c r="CC20" s="225">
        <f>$F$19*CC15</f>
        <v/>
      </c>
      <c r="CD20" s="225">
        <f>$F$19*CD15</f>
        <v/>
      </c>
      <c r="CE20" s="225">
        <f>$F$19*CE15</f>
        <v/>
      </c>
      <c r="CF20" s="225">
        <f>$F$19*CF15</f>
        <v/>
      </c>
      <c r="CG20" s="225">
        <f>$F$19*CG15</f>
        <v/>
      </c>
      <c r="CH20" s="225">
        <f>$F$19*CH15</f>
        <v/>
      </c>
      <c r="CI20" s="225">
        <f>$F$19*CI15</f>
        <v/>
      </c>
      <c r="CJ20" s="225">
        <f>$F$19*CJ15</f>
        <v/>
      </c>
      <c r="CK20" s="225">
        <f>$F$19*CK15</f>
        <v/>
      </c>
      <c r="CL20" s="225">
        <f>$F$19*CL15</f>
        <v/>
      </c>
      <c r="CM20" s="225">
        <f>$F$19*CM15</f>
        <v/>
      </c>
      <c r="CN20" s="225">
        <f>$F$19*CN15</f>
        <v/>
      </c>
      <c r="CO20" s="225">
        <f>$F$19*CO15</f>
        <v/>
      </c>
      <c r="CP20" s="225">
        <f>$F$19*CP15</f>
        <v/>
      </c>
      <c r="CQ20" s="225">
        <f>$F$19*CQ15</f>
        <v/>
      </c>
      <c r="CR20" s="225">
        <f>$F$19*CR15</f>
        <v/>
      </c>
      <c r="CS20" s="225">
        <f>$F$19*CS15</f>
        <v/>
      </c>
      <c r="CT20" s="225">
        <f>$F$19*CT15</f>
        <v/>
      </c>
      <c r="CU20" s="225">
        <f>$F$19*CU15</f>
        <v/>
      </c>
      <c r="CV20" s="225">
        <f>$F$19*CV15</f>
        <v/>
      </c>
      <c r="CW20" s="225">
        <f>$F$19*CW15</f>
        <v/>
      </c>
      <c r="CX20" s="225">
        <f>$F$19*CX15</f>
        <v/>
      </c>
      <c r="CY20" s="225">
        <f>$F$19*CY15</f>
        <v/>
      </c>
      <c r="CZ20" s="225">
        <f>$F$19*CZ15</f>
        <v/>
      </c>
      <c r="DA20" s="225">
        <f>$F$19*DA15</f>
        <v/>
      </c>
      <c r="DB20" s="225">
        <f>$F$19*DB15</f>
        <v/>
      </c>
    </row>
    <row r="21">
      <c r="E21" s="213" t="inlineStr">
        <is>
          <t>Implied private NSR royalty</t>
        </is>
      </c>
      <c r="F21" s="257">
        <f>SUM(AA21:DB21)</f>
        <v/>
      </c>
      <c r="G21" s="96" t="inlineStr">
        <is>
          <t>US$'M</t>
        </is>
      </c>
      <c r="H21" s="231" t="inlineStr">
        <is>
          <t>Implied private net-smelter-return royalty = the report's royalty line less the implied government royalty.</t>
        </is>
      </c>
      <c r="AA21" s="225">
        <f>AA17-AA20</f>
        <v/>
      </c>
      <c r="AB21" s="225">
        <f>AB17-AB20</f>
        <v/>
      </c>
      <c r="AC21" s="225">
        <f>AC17-AC20</f>
        <v/>
      </c>
      <c r="AD21" s="225">
        <f>AD17-AD20</f>
        <v/>
      </c>
      <c r="AE21" s="225">
        <f>AE17-AE20</f>
        <v/>
      </c>
      <c r="AF21" s="225">
        <f>AF17-AF20</f>
        <v/>
      </c>
      <c r="AG21" s="225">
        <f>AG17-AG20</f>
        <v/>
      </c>
      <c r="AH21" s="225">
        <f>AH17-AH20</f>
        <v/>
      </c>
      <c r="AI21" s="225">
        <f>AI17-AI20</f>
        <v/>
      </c>
      <c r="AJ21" s="225">
        <f>AJ17-AJ20</f>
        <v/>
      </c>
      <c r="AK21" s="225">
        <f>AK17-AK20</f>
        <v/>
      </c>
      <c r="AL21" s="225">
        <f>AL17-AL20</f>
        <v/>
      </c>
      <c r="AM21" s="225">
        <f>AM17-AM20</f>
        <v/>
      </c>
      <c r="AN21" s="225">
        <f>AN17-AN20</f>
        <v/>
      </c>
      <c r="AO21" s="225">
        <f>AO17-AO20</f>
        <v/>
      </c>
      <c r="AP21" s="225">
        <f>AP17-AP20</f>
        <v/>
      </c>
      <c r="AQ21" s="225">
        <f>AQ17-AQ20</f>
        <v/>
      </c>
      <c r="AR21" s="225">
        <f>AR17-AR20</f>
        <v/>
      </c>
      <c r="AS21" s="225">
        <f>AS17-AS20</f>
        <v/>
      </c>
      <c r="AT21" s="225">
        <f>AT17-AT20</f>
        <v/>
      </c>
      <c r="AU21" s="225">
        <f>AU17-AU20</f>
        <v/>
      </c>
      <c r="AV21" s="225">
        <f>AV17-AV20</f>
        <v/>
      </c>
      <c r="AW21" s="225">
        <f>AW17-AW20</f>
        <v/>
      </c>
      <c r="AX21" s="225">
        <f>AX17-AX20</f>
        <v/>
      </c>
      <c r="AY21" s="225">
        <f>AY17-AY20</f>
        <v/>
      </c>
      <c r="AZ21" s="225">
        <f>AZ17-AZ20</f>
        <v/>
      </c>
      <c r="BA21" s="225">
        <f>BA17-BA20</f>
        <v/>
      </c>
      <c r="BB21" s="225">
        <f>BB17-BB20</f>
        <v/>
      </c>
      <c r="BC21" s="225">
        <f>BC17-BC20</f>
        <v/>
      </c>
      <c r="BD21" s="225">
        <f>BD17-BD20</f>
        <v/>
      </c>
      <c r="BE21" s="225">
        <f>BE17-BE20</f>
        <v/>
      </c>
      <c r="BF21" s="225">
        <f>BF17-BF20</f>
        <v/>
      </c>
      <c r="BG21" s="225">
        <f>BG17-BG20</f>
        <v/>
      </c>
      <c r="BH21" s="225">
        <f>BH17-BH20</f>
        <v/>
      </c>
      <c r="BI21" s="225">
        <f>BI17-BI20</f>
        <v/>
      </c>
      <c r="BJ21" s="225">
        <f>BJ17-BJ20</f>
        <v/>
      </c>
      <c r="BK21" s="225">
        <f>BK17-BK20</f>
        <v/>
      </c>
      <c r="BL21" s="225">
        <f>BL17-BL20</f>
        <v/>
      </c>
      <c r="BM21" s="225">
        <f>BM17-BM20</f>
        <v/>
      </c>
      <c r="BN21" s="225">
        <f>BN17-BN20</f>
        <v/>
      </c>
      <c r="BO21" s="225">
        <f>BO17-BO20</f>
        <v/>
      </c>
      <c r="BP21" s="225">
        <f>BP17-BP20</f>
        <v/>
      </c>
      <c r="BQ21" s="225">
        <f>BQ17-BQ20</f>
        <v/>
      </c>
      <c r="BR21" s="225">
        <f>BR17-BR20</f>
        <v/>
      </c>
      <c r="BS21" s="225">
        <f>BS17-BS20</f>
        <v/>
      </c>
      <c r="BT21" s="225">
        <f>BT17-BT20</f>
        <v/>
      </c>
      <c r="BU21" s="225">
        <f>BU17-BU20</f>
        <v/>
      </c>
      <c r="BV21" s="225">
        <f>BV17-BV20</f>
        <v/>
      </c>
      <c r="BW21" s="225">
        <f>BW17-BW20</f>
        <v/>
      </c>
      <c r="BX21" s="225">
        <f>BX17-BX20</f>
        <v/>
      </c>
      <c r="BY21" s="225">
        <f>BY17-BY20</f>
        <v/>
      </c>
      <c r="BZ21" s="225">
        <f>BZ17-BZ20</f>
        <v/>
      </c>
      <c r="CA21" s="225">
        <f>CA17-CA20</f>
        <v/>
      </c>
      <c r="CB21" s="225">
        <f>CB17-CB20</f>
        <v/>
      </c>
      <c r="CC21" s="225">
        <f>CC17-CC20</f>
        <v/>
      </c>
      <c r="CD21" s="225">
        <f>CD17-CD20</f>
        <v/>
      </c>
      <c r="CE21" s="225">
        <f>CE17-CE20</f>
        <v/>
      </c>
      <c r="CF21" s="225">
        <f>CF17-CF20</f>
        <v/>
      </c>
      <c r="CG21" s="225">
        <f>CG17-CG20</f>
        <v/>
      </c>
      <c r="CH21" s="225">
        <f>CH17-CH20</f>
        <v/>
      </c>
      <c r="CI21" s="225">
        <f>CI17-CI20</f>
        <v/>
      </c>
      <c r="CJ21" s="225">
        <f>CJ17-CJ20</f>
        <v/>
      </c>
      <c r="CK21" s="225">
        <f>CK17-CK20</f>
        <v/>
      </c>
      <c r="CL21" s="225">
        <f>CL17-CL20</f>
        <v/>
      </c>
      <c r="CM21" s="225">
        <f>CM17-CM20</f>
        <v/>
      </c>
      <c r="CN21" s="225">
        <f>CN17-CN20</f>
        <v/>
      </c>
      <c r="CO21" s="225">
        <f>CO17-CO20</f>
        <v/>
      </c>
      <c r="CP21" s="225">
        <f>CP17-CP20</f>
        <v/>
      </c>
      <c r="CQ21" s="225">
        <f>CQ17-CQ20</f>
        <v/>
      </c>
      <c r="CR21" s="225">
        <f>CR17-CR20</f>
        <v/>
      </c>
      <c r="CS21" s="225">
        <f>CS17-CS20</f>
        <v/>
      </c>
      <c r="CT21" s="225">
        <f>CT17-CT20</f>
        <v/>
      </c>
      <c r="CU21" s="225">
        <f>CU17-CU20</f>
        <v/>
      </c>
      <c r="CV21" s="225">
        <f>CV17-CV20</f>
        <v/>
      </c>
      <c r="CW21" s="225">
        <f>CW17-CW20</f>
        <v/>
      </c>
      <c r="CX21" s="225">
        <f>CX17-CX20</f>
        <v/>
      </c>
      <c r="CY21" s="225">
        <f>CY17-CY20</f>
        <v/>
      </c>
      <c r="CZ21" s="225">
        <f>CZ17-CZ20</f>
        <v/>
      </c>
      <c r="DA21" s="225">
        <f>DA17-DA20</f>
        <v/>
      </c>
      <c r="DB21" s="225">
        <f>DB17-DB20</f>
        <v/>
      </c>
    </row>
    <row r="22">
      <c r="E22" s="213" t="inlineStr">
        <is>
          <t>Net smelter return base (report)</t>
        </is>
      </c>
      <c r="G22" s="96" t="inlineStr">
        <is>
          <t>US$'M</t>
        </is>
      </c>
      <c r="H22" s="231" t="inlineStr">
        <is>
          <t>Net smelter return base = the report's revenue less its offsite charges (the royalty is levied on net smelter return; Section 4.3.4, p.48-50).</t>
        </is>
      </c>
      <c r="AA22" s="225">
        <f>AA15-AA16</f>
        <v/>
      </c>
      <c r="AB22" s="225">
        <f>AB15-AB16</f>
        <v/>
      </c>
      <c r="AC22" s="225">
        <f>AC15-AC16</f>
        <v/>
      </c>
      <c r="AD22" s="225">
        <f>AD15-AD16</f>
        <v/>
      </c>
      <c r="AE22" s="225">
        <f>AE15-AE16</f>
        <v/>
      </c>
      <c r="AF22" s="225">
        <f>AF15-AF16</f>
        <v/>
      </c>
      <c r="AG22" s="225">
        <f>AG15-AG16</f>
        <v/>
      </c>
      <c r="AH22" s="225">
        <f>AH15-AH16</f>
        <v/>
      </c>
      <c r="AI22" s="225">
        <f>AI15-AI16</f>
        <v/>
      </c>
      <c r="AJ22" s="225">
        <f>AJ15-AJ16</f>
        <v/>
      </c>
      <c r="AK22" s="225">
        <f>AK15-AK16</f>
        <v/>
      </c>
      <c r="AL22" s="225">
        <f>AL15-AL16</f>
        <v/>
      </c>
      <c r="AM22" s="225">
        <f>AM15-AM16</f>
        <v/>
      </c>
      <c r="AN22" s="225">
        <f>AN15-AN16</f>
        <v/>
      </c>
      <c r="AO22" s="225">
        <f>AO15-AO16</f>
        <v/>
      </c>
      <c r="AP22" s="225">
        <f>AP15-AP16</f>
        <v/>
      </c>
      <c r="AQ22" s="225">
        <f>AQ15-AQ16</f>
        <v/>
      </c>
      <c r="AR22" s="225">
        <f>AR15-AR16</f>
        <v/>
      </c>
      <c r="AS22" s="225">
        <f>AS15-AS16</f>
        <v/>
      </c>
      <c r="AT22" s="225">
        <f>AT15-AT16</f>
        <v/>
      </c>
      <c r="AU22" s="225">
        <f>AU15-AU16</f>
        <v/>
      </c>
      <c r="AV22" s="225">
        <f>AV15-AV16</f>
        <v/>
      </c>
      <c r="AW22" s="225">
        <f>AW15-AW16</f>
        <v/>
      </c>
      <c r="AX22" s="225">
        <f>AX15-AX16</f>
        <v/>
      </c>
      <c r="AY22" s="225">
        <f>AY15-AY16</f>
        <v/>
      </c>
      <c r="AZ22" s="225">
        <f>AZ15-AZ16</f>
        <v/>
      </c>
      <c r="BA22" s="225">
        <f>BA15-BA16</f>
        <v/>
      </c>
      <c r="BB22" s="225">
        <f>BB15-BB16</f>
        <v/>
      </c>
      <c r="BC22" s="225">
        <f>BC15-BC16</f>
        <v/>
      </c>
      <c r="BD22" s="225">
        <f>BD15-BD16</f>
        <v/>
      </c>
      <c r="BE22" s="225">
        <f>BE15-BE16</f>
        <v/>
      </c>
      <c r="BF22" s="225">
        <f>BF15-BF16</f>
        <v/>
      </c>
      <c r="BG22" s="225">
        <f>BG15-BG16</f>
        <v/>
      </c>
      <c r="BH22" s="225">
        <f>BH15-BH16</f>
        <v/>
      </c>
      <c r="BI22" s="225">
        <f>BI15-BI16</f>
        <v/>
      </c>
      <c r="BJ22" s="225">
        <f>BJ15-BJ16</f>
        <v/>
      </c>
      <c r="BK22" s="225">
        <f>BK15-BK16</f>
        <v/>
      </c>
      <c r="BL22" s="225">
        <f>BL15-BL16</f>
        <v/>
      </c>
      <c r="BM22" s="225">
        <f>BM15-BM16</f>
        <v/>
      </c>
      <c r="BN22" s="225">
        <f>BN15-BN16</f>
        <v/>
      </c>
      <c r="BO22" s="225">
        <f>BO15-BO16</f>
        <v/>
      </c>
      <c r="BP22" s="225">
        <f>BP15-BP16</f>
        <v/>
      </c>
      <c r="BQ22" s="225">
        <f>BQ15-BQ16</f>
        <v/>
      </c>
      <c r="BR22" s="225">
        <f>BR15-BR16</f>
        <v/>
      </c>
      <c r="BS22" s="225">
        <f>BS15-BS16</f>
        <v/>
      </c>
      <c r="BT22" s="225">
        <f>BT15-BT16</f>
        <v/>
      </c>
      <c r="BU22" s="225">
        <f>BU15-BU16</f>
        <v/>
      </c>
      <c r="BV22" s="225">
        <f>BV15-BV16</f>
        <v/>
      </c>
      <c r="BW22" s="225">
        <f>BW15-BW16</f>
        <v/>
      </c>
      <c r="BX22" s="225">
        <f>BX15-BX16</f>
        <v/>
      </c>
      <c r="BY22" s="225">
        <f>BY15-BY16</f>
        <v/>
      </c>
      <c r="BZ22" s="225">
        <f>BZ15-BZ16</f>
        <v/>
      </c>
      <c r="CA22" s="225">
        <f>CA15-CA16</f>
        <v/>
      </c>
      <c r="CB22" s="225">
        <f>CB15-CB16</f>
        <v/>
      </c>
      <c r="CC22" s="225">
        <f>CC15-CC16</f>
        <v/>
      </c>
      <c r="CD22" s="225">
        <f>CD15-CD16</f>
        <v/>
      </c>
      <c r="CE22" s="225">
        <f>CE15-CE16</f>
        <v/>
      </c>
      <c r="CF22" s="225">
        <f>CF15-CF16</f>
        <v/>
      </c>
      <c r="CG22" s="225">
        <f>CG15-CG16</f>
        <v/>
      </c>
      <c r="CH22" s="225">
        <f>CH15-CH16</f>
        <v/>
      </c>
      <c r="CI22" s="225">
        <f>CI15-CI16</f>
        <v/>
      </c>
      <c r="CJ22" s="225">
        <f>CJ15-CJ16</f>
        <v/>
      </c>
      <c r="CK22" s="225">
        <f>CK15-CK16</f>
        <v/>
      </c>
      <c r="CL22" s="225">
        <f>CL15-CL16</f>
        <v/>
      </c>
      <c r="CM22" s="225">
        <f>CM15-CM16</f>
        <v/>
      </c>
      <c r="CN22" s="225">
        <f>CN15-CN16</f>
        <v/>
      </c>
      <c r="CO22" s="225">
        <f>CO15-CO16</f>
        <v/>
      </c>
      <c r="CP22" s="225">
        <f>CP15-CP16</f>
        <v/>
      </c>
      <c r="CQ22" s="225">
        <f>CQ15-CQ16</f>
        <v/>
      </c>
      <c r="CR22" s="225">
        <f>CR15-CR16</f>
        <v/>
      </c>
      <c r="CS22" s="225">
        <f>CS15-CS16</f>
        <v/>
      </c>
      <c r="CT22" s="225">
        <f>CT15-CT16</f>
        <v/>
      </c>
      <c r="CU22" s="225">
        <f>CU15-CU16</f>
        <v/>
      </c>
      <c r="CV22" s="225">
        <f>CV15-CV16</f>
        <v/>
      </c>
      <c r="CW22" s="225">
        <f>CW15-CW16</f>
        <v/>
      </c>
      <c r="CX22" s="225">
        <f>CX15-CX16</f>
        <v/>
      </c>
      <c r="CY22" s="225">
        <f>CY15-CY16</f>
        <v/>
      </c>
      <c r="CZ22" s="225">
        <f>CZ15-CZ16</f>
        <v/>
      </c>
      <c r="DA22" s="225">
        <f>DA15-DA16</f>
        <v/>
      </c>
      <c r="DB22" s="225">
        <f>DB15-DB16</f>
        <v/>
      </c>
    </row>
    <row r="23">
      <c r="E23" s="213" t="inlineStr">
        <is>
          <t>Implied private NSR royalty rate (per-year)</t>
        </is>
      </c>
      <c r="G23" s="96" t="inlineStr">
        <is>
          <t>% of NSR</t>
        </is>
      </c>
      <c r="H23" s="231" t="inlineStr">
        <is>
          <t>Implied per-year private royalty rate = implied private royalty divided by the net smelter return base, from the report's published per-year figures only. The rates vary by year (about 2.9% to 3.5%) because the report's mine plan sequences tonnage across the 3.5% and 2.0% royalty boundaries (Section 4.3.4, p.48-50; Table 16-40). Periods with no published revenue (pre-production, which the report capitalises, and the post-mine tail) carry the life-of-mine blended rate.</t>
        </is>
      </c>
      <c r="AA23" s="260">
        <f>IF(AA15&gt;0,ROUND(AA21/AA22,4),$F$27)</f>
        <v/>
      </c>
      <c r="AB23" s="260">
        <f>IF(AB15&gt;0,ROUND(AB21/AB22,4),$F$27)</f>
        <v/>
      </c>
      <c r="AC23" s="260">
        <f>IF(AC15&gt;0,ROUND(AC21/AC22,4),$F$27)</f>
        <v/>
      </c>
      <c r="AD23" s="260">
        <f>IF(AD15&gt;0,ROUND(AD21/AD22,4),$F$27)</f>
        <v/>
      </c>
      <c r="AE23" s="260">
        <f>IF(AE15&gt;0,ROUND(AE21/AE22,4),$F$27)</f>
        <v/>
      </c>
      <c r="AF23" s="260">
        <f>IF(AF15&gt;0,ROUND(AF21/AF22,4),$F$27)</f>
        <v/>
      </c>
      <c r="AG23" s="260">
        <f>IF(AG15&gt;0,ROUND(AG21/AG22,4),$F$27)</f>
        <v/>
      </c>
      <c r="AH23" s="260">
        <f>IF(AH15&gt;0,ROUND(AH21/AH22,4),$F$27)</f>
        <v/>
      </c>
      <c r="AI23" s="260">
        <f>IF(AI15&gt;0,ROUND(AI21/AI22,4),$F$27)</f>
        <v/>
      </c>
      <c r="AJ23" s="260">
        <f>IF(AJ15&gt;0,ROUND(AJ21/AJ22,4),$F$27)</f>
        <v/>
      </c>
      <c r="AK23" s="260">
        <f>IF(AK15&gt;0,ROUND(AK21/AK22,4),$F$27)</f>
        <v/>
      </c>
      <c r="AL23" s="260">
        <f>IF(AL15&gt;0,ROUND(AL21/AL22,4),$F$27)</f>
        <v/>
      </c>
      <c r="AM23" s="260">
        <f>IF(AM15&gt;0,ROUND(AM21/AM22,4),$F$27)</f>
        <v/>
      </c>
      <c r="AN23" s="260">
        <f>IF(AN15&gt;0,ROUND(AN21/AN22,4),$F$27)</f>
        <v/>
      </c>
      <c r="AO23" s="260">
        <f>IF(AO15&gt;0,ROUND(AO21/AO22,4),$F$27)</f>
        <v/>
      </c>
      <c r="AP23" s="260">
        <f>IF(AP15&gt;0,ROUND(AP21/AP22,4),$F$27)</f>
        <v/>
      </c>
      <c r="AQ23" s="260">
        <f>IF(AQ15&gt;0,ROUND(AQ21/AQ22,4),$F$27)</f>
        <v/>
      </c>
      <c r="AR23" s="260">
        <f>IF(AR15&gt;0,ROUND(AR21/AR22,4),$F$27)</f>
        <v/>
      </c>
      <c r="AS23" s="260">
        <f>IF(AS15&gt;0,ROUND(AS21/AS22,4),$F$27)</f>
        <v/>
      </c>
      <c r="AT23" s="260">
        <f>IF(AT15&gt;0,ROUND(AT21/AT22,4),$F$27)</f>
        <v/>
      </c>
      <c r="AU23" s="260">
        <f>IF(AU15&gt;0,ROUND(AU21/AU22,4),$F$27)</f>
        <v/>
      </c>
      <c r="AV23" s="260">
        <f>IF(AV15&gt;0,ROUND(AV21/AV22,4),$F$27)</f>
        <v/>
      </c>
      <c r="AW23" s="260">
        <f>IF(AW15&gt;0,ROUND(AW21/AW22,4),$F$27)</f>
        <v/>
      </c>
      <c r="AX23" s="260">
        <f>IF(AX15&gt;0,ROUND(AX21/AX22,4),$F$27)</f>
        <v/>
      </c>
      <c r="AY23" s="260">
        <f>IF(AY15&gt;0,ROUND(AY21/AY22,4),$F$27)</f>
        <v/>
      </c>
      <c r="AZ23" s="260">
        <f>IF(AZ15&gt;0,ROUND(AZ21/AZ22,4),$F$27)</f>
        <v/>
      </c>
      <c r="BA23" s="260">
        <f>IF(BA15&gt;0,ROUND(BA21/BA22,4),$F$27)</f>
        <v/>
      </c>
      <c r="BB23" s="260">
        <f>IF(BB15&gt;0,ROUND(BB21/BB22,4),$F$27)</f>
        <v/>
      </c>
      <c r="BC23" s="260">
        <f>IF(BC15&gt;0,ROUND(BC21/BC22,4),$F$27)</f>
        <v/>
      </c>
      <c r="BD23" s="260">
        <f>IF(BD15&gt;0,ROUND(BD21/BD22,4),$F$27)</f>
        <v/>
      </c>
      <c r="BE23" s="260">
        <f>IF(BE15&gt;0,ROUND(BE21/BE22,4),$F$27)</f>
        <v/>
      </c>
      <c r="BF23" s="260">
        <f>IF(BF15&gt;0,ROUND(BF21/BF22,4),$F$27)</f>
        <v/>
      </c>
      <c r="BG23" s="260">
        <f>IF(BG15&gt;0,ROUND(BG21/BG22,4),$F$27)</f>
        <v/>
      </c>
      <c r="BH23" s="260">
        <f>IF(BH15&gt;0,ROUND(BH21/BH22,4),$F$27)</f>
        <v/>
      </c>
      <c r="BI23" s="260">
        <f>IF(BI15&gt;0,ROUND(BI21/BI22,4),$F$27)</f>
        <v/>
      </c>
      <c r="BJ23" s="260">
        <f>IF(BJ15&gt;0,ROUND(BJ21/BJ22,4),$F$27)</f>
        <v/>
      </c>
      <c r="BK23" s="260">
        <f>IF(BK15&gt;0,ROUND(BK21/BK22,4),$F$27)</f>
        <v/>
      </c>
      <c r="BL23" s="260">
        <f>IF(BL15&gt;0,ROUND(BL21/BL22,4),$F$27)</f>
        <v/>
      </c>
      <c r="BM23" s="260">
        <f>IF(BM15&gt;0,ROUND(BM21/BM22,4),$F$27)</f>
        <v/>
      </c>
      <c r="BN23" s="260">
        <f>IF(BN15&gt;0,ROUND(BN21/BN22,4),$F$27)</f>
        <v/>
      </c>
      <c r="BO23" s="260">
        <f>IF(BO15&gt;0,ROUND(BO21/BO22,4),$F$27)</f>
        <v/>
      </c>
      <c r="BP23" s="260">
        <f>IF(BP15&gt;0,ROUND(BP21/BP22,4),$F$27)</f>
        <v/>
      </c>
      <c r="BQ23" s="260">
        <f>IF(BQ15&gt;0,ROUND(BQ21/BQ22,4),$F$27)</f>
        <v/>
      </c>
      <c r="BR23" s="260">
        <f>IF(BR15&gt;0,ROUND(BR21/BR22,4),$F$27)</f>
        <v/>
      </c>
      <c r="BS23" s="260">
        <f>IF(BS15&gt;0,ROUND(BS21/BS22,4),$F$27)</f>
        <v/>
      </c>
      <c r="BT23" s="260">
        <f>IF(BT15&gt;0,ROUND(BT21/BT22,4),$F$27)</f>
        <v/>
      </c>
      <c r="BU23" s="260">
        <f>IF(BU15&gt;0,ROUND(BU21/BU22,4),$F$27)</f>
        <v/>
      </c>
      <c r="BV23" s="260">
        <f>IF(BV15&gt;0,ROUND(BV21/BV22,4),$F$27)</f>
        <v/>
      </c>
      <c r="BW23" s="260">
        <f>IF(BW15&gt;0,ROUND(BW21/BW22,4),$F$27)</f>
        <v/>
      </c>
      <c r="BX23" s="260">
        <f>IF(BX15&gt;0,ROUND(BX21/BX22,4),$F$27)</f>
        <v/>
      </c>
      <c r="BY23" s="260">
        <f>IF(BY15&gt;0,ROUND(BY21/BY22,4),$F$27)</f>
        <v/>
      </c>
      <c r="BZ23" s="260">
        <f>IF(BZ15&gt;0,ROUND(BZ21/BZ22,4),$F$27)</f>
        <v/>
      </c>
      <c r="CA23" s="260">
        <f>IF(CA15&gt;0,ROUND(CA21/CA22,4),$F$27)</f>
        <v/>
      </c>
      <c r="CB23" s="260">
        <f>IF(CB15&gt;0,ROUND(CB21/CB22,4),$F$27)</f>
        <v/>
      </c>
      <c r="CC23" s="260">
        <f>IF(CC15&gt;0,ROUND(CC21/CC22,4),$F$27)</f>
        <v/>
      </c>
      <c r="CD23" s="260">
        <f>IF(CD15&gt;0,ROUND(CD21/CD22,4),$F$27)</f>
        <v/>
      </c>
      <c r="CE23" s="260">
        <f>IF(CE15&gt;0,ROUND(CE21/CE22,4),$F$27)</f>
        <v/>
      </c>
      <c r="CF23" s="260">
        <f>IF(CF15&gt;0,ROUND(CF21/CF22,4),$F$27)</f>
        <v/>
      </c>
      <c r="CG23" s="260">
        <f>IF(CG15&gt;0,ROUND(CG21/CG22,4),$F$27)</f>
        <v/>
      </c>
      <c r="CH23" s="260">
        <f>IF(CH15&gt;0,ROUND(CH21/CH22,4),$F$27)</f>
        <v/>
      </c>
      <c r="CI23" s="260">
        <f>IF(CI15&gt;0,ROUND(CI21/CI22,4),$F$27)</f>
        <v/>
      </c>
      <c r="CJ23" s="260">
        <f>IF(CJ15&gt;0,ROUND(CJ21/CJ22,4),$F$27)</f>
        <v/>
      </c>
      <c r="CK23" s="260">
        <f>IF(CK15&gt;0,ROUND(CK21/CK22,4),$F$27)</f>
        <v/>
      </c>
      <c r="CL23" s="260">
        <f>IF(CL15&gt;0,ROUND(CL21/CL22,4),$F$27)</f>
        <v/>
      </c>
      <c r="CM23" s="260">
        <f>IF(CM15&gt;0,ROUND(CM21/CM22,4),$F$27)</f>
        <v/>
      </c>
      <c r="CN23" s="260">
        <f>IF(CN15&gt;0,ROUND(CN21/CN22,4),$F$27)</f>
        <v/>
      </c>
      <c r="CO23" s="260">
        <f>IF(CO15&gt;0,ROUND(CO21/CO22,4),$F$27)</f>
        <v/>
      </c>
      <c r="CP23" s="260">
        <f>IF(CP15&gt;0,ROUND(CP21/CP22,4),$F$27)</f>
        <v/>
      </c>
      <c r="CQ23" s="260">
        <f>IF(CQ15&gt;0,ROUND(CQ21/CQ22,4),$F$27)</f>
        <v/>
      </c>
      <c r="CR23" s="260">
        <f>IF(CR15&gt;0,ROUND(CR21/CR22,4),$F$27)</f>
        <v/>
      </c>
      <c r="CS23" s="260">
        <f>IF(CS15&gt;0,ROUND(CS21/CS22,4),$F$27)</f>
        <v/>
      </c>
      <c r="CT23" s="260">
        <f>IF(CT15&gt;0,ROUND(CT21/CT22,4),$F$27)</f>
        <v/>
      </c>
      <c r="CU23" s="260">
        <f>IF(CU15&gt;0,ROUND(CU21/CU22,4),$F$27)</f>
        <v/>
      </c>
      <c r="CV23" s="260">
        <f>IF(CV15&gt;0,ROUND(CV21/CV22,4),$F$27)</f>
        <v/>
      </c>
      <c r="CW23" s="260">
        <f>IF(CW15&gt;0,ROUND(CW21/CW22,4),$F$27)</f>
        <v/>
      </c>
      <c r="CX23" s="260">
        <f>IF(CX15&gt;0,ROUND(CX21/CX22,4),$F$27)</f>
        <v/>
      </c>
      <c r="CY23" s="260">
        <f>IF(CY15&gt;0,ROUND(CY21/CY22,4),$F$27)</f>
        <v/>
      </c>
      <c r="CZ23" s="260">
        <f>IF(CZ15&gt;0,ROUND(CZ21/CZ22,4),$F$27)</f>
        <v/>
      </c>
      <c r="DA23" s="260">
        <f>IF(DA15&gt;0,ROUND(DA21/DA22,4),$F$27)</f>
        <v/>
      </c>
      <c r="DB23" s="260">
        <f>IF(DB15&gt;0,ROUND(DB21/DB22,4),$F$27)</f>
        <v/>
      </c>
    </row>
    <row r="25">
      <c r="E25" s="213" t="inlineStr">
        <is>
          <t>Private NSR royalty - life-of-mine (fixed report basis)</t>
        </is>
      </c>
      <c r="F25" s="94" t="n">
        <v>180.3</v>
      </c>
      <c r="G25" s="96" t="inlineStr">
        <is>
          <t>US$'M</t>
        </is>
      </c>
      <c r="H25" s="231" t="inlineStr">
        <is>
          <t>Life-of-mine private net-smelter-return royalty US$180.3M (Section 22.4.2, p.457; Table 22-2, p.460); the numerator of the blended rate.</t>
        </is>
      </c>
    </row>
    <row r="26">
      <c r="E26" s="213" t="inlineStr">
        <is>
          <t>Net smelter return base - life-of-mine (fixed report basis)</t>
        </is>
      </c>
      <c r="F26" s="94" t="n">
        <v>5592</v>
      </c>
      <c r="G26" s="96" t="inlineStr">
        <is>
          <t>US$'M</t>
        </is>
      </c>
      <c r="H26" s="231" t="inlineStr">
        <is>
          <t>Life-of-mine net smelter return US$5,592M = gross revenue US$5,642M less offsite charges US$50M (Table 22-2, p.460); the denominator of the blended rate.</t>
        </is>
      </c>
    </row>
    <row r="27">
      <c r="E27" s="213" t="inlineStr">
        <is>
          <t>Private NSR royalty (life-of-mine blended effective)</t>
        </is>
      </c>
      <c r="F27" s="260">
        <f>ROUND(F25/F26,4)</f>
        <v/>
      </c>
      <c r="G27" s="96" t="inlineStr">
        <is>
          <t>% of NSR</t>
        </is>
      </c>
      <c r="H27" s="231" t="inlineStr">
        <is>
          <t>Life-of-mine blended effective private royalty rate (about 3.22%), applied in the pre-production and tail periods, and across all periods when the royalty method (F13 above) is 'LOM blended'.</t>
        </is>
      </c>
    </row>
    <row r="29">
      <c r="E29" s="213" t="inlineStr">
        <is>
          <t>Private NSR royalty charged in the model (live)</t>
        </is>
      </c>
      <c r="F29" s="257">
        <f>SUM(AA29:DB29)</f>
        <v/>
      </c>
      <c r="G29" s="96" t="inlineStr">
        <is>
          <t>US$'M</t>
        </is>
      </c>
      <c r="H29" s="231" t="inlineStr">
        <is>
          <t>Private net-smelter-return royalty charged in the model (Cash Flow &amp; Valuation row 120), shown live for comparison against the report-implied per-year royalty.</t>
        </is>
      </c>
      <c r="AA29" s="225">
        <f>'Cash Flow &amp; Valuation'!AA120</f>
        <v/>
      </c>
      <c r="AB29" s="225">
        <f>'Cash Flow &amp; Valuation'!AB120</f>
        <v/>
      </c>
      <c r="AC29" s="225">
        <f>'Cash Flow &amp; Valuation'!AC120</f>
        <v/>
      </c>
      <c r="AD29" s="225">
        <f>'Cash Flow &amp; Valuation'!AD120</f>
        <v/>
      </c>
      <c r="AE29" s="225">
        <f>'Cash Flow &amp; Valuation'!AE120</f>
        <v/>
      </c>
      <c r="AF29" s="225">
        <f>'Cash Flow &amp; Valuation'!AF120</f>
        <v/>
      </c>
      <c r="AG29" s="225">
        <f>'Cash Flow &amp; Valuation'!AG120</f>
        <v/>
      </c>
      <c r="AH29" s="225">
        <f>'Cash Flow &amp; Valuation'!AH120</f>
        <v/>
      </c>
      <c r="AI29" s="225">
        <f>'Cash Flow &amp; Valuation'!AI120</f>
        <v/>
      </c>
      <c r="AJ29" s="225">
        <f>'Cash Flow &amp; Valuation'!AJ120</f>
        <v/>
      </c>
      <c r="AK29" s="225">
        <f>'Cash Flow &amp; Valuation'!AK120</f>
        <v/>
      </c>
      <c r="AL29" s="225">
        <f>'Cash Flow &amp; Valuation'!AL120</f>
        <v/>
      </c>
      <c r="AM29" s="225">
        <f>'Cash Flow &amp; Valuation'!AM120</f>
        <v/>
      </c>
      <c r="AN29" s="225">
        <f>'Cash Flow &amp; Valuation'!AN120</f>
        <v/>
      </c>
      <c r="AO29" s="225">
        <f>'Cash Flow &amp; Valuation'!AO120</f>
        <v/>
      </c>
      <c r="AP29" s="225">
        <f>'Cash Flow &amp; Valuation'!AP120</f>
        <v/>
      </c>
      <c r="AQ29" s="225">
        <f>'Cash Flow &amp; Valuation'!AQ120</f>
        <v/>
      </c>
      <c r="AR29" s="225">
        <f>'Cash Flow &amp; Valuation'!AR120</f>
        <v/>
      </c>
      <c r="AS29" s="225">
        <f>'Cash Flow &amp; Valuation'!AS120</f>
        <v/>
      </c>
      <c r="AT29" s="225">
        <f>'Cash Flow &amp; Valuation'!AT120</f>
        <v/>
      </c>
      <c r="AU29" s="225">
        <f>'Cash Flow &amp; Valuation'!AU120</f>
        <v/>
      </c>
      <c r="AV29" s="225">
        <f>'Cash Flow &amp; Valuation'!AV120</f>
        <v/>
      </c>
      <c r="AW29" s="225">
        <f>'Cash Flow &amp; Valuation'!AW120</f>
        <v/>
      </c>
      <c r="AX29" s="225">
        <f>'Cash Flow &amp; Valuation'!AX120</f>
        <v/>
      </c>
      <c r="AY29" s="225">
        <f>'Cash Flow &amp; Valuation'!AY120</f>
        <v/>
      </c>
      <c r="AZ29" s="225">
        <f>'Cash Flow &amp; Valuation'!AZ120</f>
        <v/>
      </c>
      <c r="BA29" s="225">
        <f>'Cash Flow &amp; Valuation'!BA120</f>
        <v/>
      </c>
      <c r="BB29" s="225">
        <f>'Cash Flow &amp; Valuation'!BB120</f>
        <v/>
      </c>
      <c r="BC29" s="225">
        <f>'Cash Flow &amp; Valuation'!BC120</f>
        <v/>
      </c>
      <c r="BD29" s="225">
        <f>'Cash Flow &amp; Valuation'!BD120</f>
        <v/>
      </c>
      <c r="BE29" s="225">
        <f>'Cash Flow &amp; Valuation'!BE120</f>
        <v/>
      </c>
      <c r="BF29" s="225">
        <f>'Cash Flow &amp; Valuation'!BF120</f>
        <v/>
      </c>
      <c r="BG29" s="225">
        <f>'Cash Flow &amp; Valuation'!BG120</f>
        <v/>
      </c>
      <c r="BH29" s="225">
        <f>'Cash Flow &amp; Valuation'!BH120</f>
        <v/>
      </c>
      <c r="BI29" s="225">
        <f>'Cash Flow &amp; Valuation'!BI120</f>
        <v/>
      </c>
      <c r="BJ29" s="225">
        <f>'Cash Flow &amp; Valuation'!BJ120</f>
        <v/>
      </c>
      <c r="BK29" s="225">
        <f>'Cash Flow &amp; Valuation'!BK120</f>
        <v/>
      </c>
      <c r="BL29" s="225">
        <f>'Cash Flow &amp; Valuation'!BL120</f>
        <v/>
      </c>
      <c r="BM29" s="225">
        <f>'Cash Flow &amp; Valuation'!BM120</f>
        <v/>
      </c>
      <c r="BN29" s="225">
        <f>'Cash Flow &amp; Valuation'!BN120</f>
        <v/>
      </c>
      <c r="BO29" s="225">
        <f>'Cash Flow &amp; Valuation'!BO120</f>
        <v/>
      </c>
      <c r="BP29" s="225">
        <f>'Cash Flow &amp; Valuation'!BP120</f>
        <v/>
      </c>
      <c r="BQ29" s="225">
        <f>'Cash Flow &amp; Valuation'!BQ120</f>
        <v/>
      </c>
      <c r="BR29" s="225">
        <f>'Cash Flow &amp; Valuation'!BR120</f>
        <v/>
      </c>
      <c r="BS29" s="225">
        <f>'Cash Flow &amp; Valuation'!BS120</f>
        <v/>
      </c>
      <c r="BT29" s="225">
        <f>'Cash Flow &amp; Valuation'!BT120</f>
        <v/>
      </c>
      <c r="BU29" s="225">
        <f>'Cash Flow &amp; Valuation'!BU120</f>
        <v/>
      </c>
      <c r="BV29" s="225">
        <f>'Cash Flow &amp; Valuation'!BV120</f>
        <v/>
      </c>
      <c r="BW29" s="225">
        <f>'Cash Flow &amp; Valuation'!BW120</f>
        <v/>
      </c>
      <c r="BX29" s="225">
        <f>'Cash Flow &amp; Valuation'!BX120</f>
        <v/>
      </c>
      <c r="BY29" s="225">
        <f>'Cash Flow &amp; Valuation'!BY120</f>
        <v/>
      </c>
      <c r="BZ29" s="225">
        <f>'Cash Flow &amp; Valuation'!BZ120</f>
        <v/>
      </c>
      <c r="CA29" s="225">
        <f>'Cash Flow &amp; Valuation'!CA120</f>
        <v/>
      </c>
      <c r="CB29" s="225">
        <f>'Cash Flow &amp; Valuation'!CB120</f>
        <v/>
      </c>
      <c r="CC29" s="225">
        <f>'Cash Flow &amp; Valuation'!CC120</f>
        <v/>
      </c>
      <c r="CD29" s="225">
        <f>'Cash Flow &amp; Valuation'!CD120</f>
        <v/>
      </c>
      <c r="CE29" s="225">
        <f>'Cash Flow &amp; Valuation'!CE120</f>
        <v/>
      </c>
      <c r="CF29" s="225">
        <f>'Cash Flow &amp; Valuation'!CF120</f>
        <v/>
      </c>
      <c r="CG29" s="225">
        <f>'Cash Flow &amp; Valuation'!CG120</f>
        <v/>
      </c>
      <c r="CH29" s="225">
        <f>'Cash Flow &amp; Valuation'!CH120</f>
        <v/>
      </c>
      <c r="CI29" s="225">
        <f>'Cash Flow &amp; Valuation'!CI120</f>
        <v/>
      </c>
      <c r="CJ29" s="225">
        <f>'Cash Flow &amp; Valuation'!CJ120</f>
        <v/>
      </c>
      <c r="CK29" s="225">
        <f>'Cash Flow &amp; Valuation'!CK120</f>
        <v/>
      </c>
      <c r="CL29" s="225">
        <f>'Cash Flow &amp; Valuation'!CL120</f>
        <v/>
      </c>
      <c r="CM29" s="225">
        <f>'Cash Flow &amp; Valuation'!CM120</f>
        <v/>
      </c>
      <c r="CN29" s="225">
        <f>'Cash Flow &amp; Valuation'!CN120</f>
        <v/>
      </c>
      <c r="CO29" s="225">
        <f>'Cash Flow &amp; Valuation'!CO120</f>
        <v/>
      </c>
      <c r="CP29" s="225">
        <f>'Cash Flow &amp; Valuation'!CP120</f>
        <v/>
      </c>
      <c r="CQ29" s="225">
        <f>'Cash Flow &amp; Valuation'!CQ120</f>
        <v/>
      </c>
      <c r="CR29" s="225">
        <f>'Cash Flow &amp; Valuation'!CR120</f>
        <v/>
      </c>
      <c r="CS29" s="225">
        <f>'Cash Flow &amp; Valuation'!CS120</f>
        <v/>
      </c>
      <c r="CT29" s="225">
        <f>'Cash Flow &amp; Valuation'!CT120</f>
        <v/>
      </c>
      <c r="CU29" s="225">
        <f>'Cash Flow &amp; Valuation'!CU120</f>
        <v/>
      </c>
      <c r="CV29" s="225">
        <f>'Cash Flow &amp; Valuation'!CV120</f>
        <v/>
      </c>
      <c r="CW29" s="225">
        <f>'Cash Flow &amp; Valuation'!CW120</f>
        <v/>
      </c>
      <c r="CX29" s="225">
        <f>'Cash Flow &amp; Valuation'!CX120</f>
        <v/>
      </c>
      <c r="CY29" s="225">
        <f>'Cash Flow &amp; Valuation'!CY120</f>
        <v/>
      </c>
      <c r="CZ29" s="225">
        <f>'Cash Flow &amp; Valuation'!CZ120</f>
        <v/>
      </c>
      <c r="DA29" s="225">
        <f>'Cash Flow &amp; Valuation'!DA120</f>
        <v/>
      </c>
      <c r="DB29" s="225">
        <f>'Cash Flow &amp; Valuation'!DB120</f>
        <v/>
      </c>
    </row>
    <row r="30">
      <c r="E30" s="213" t="inlineStr">
        <is>
          <t>Reconciliation (model royalty less report-implied royalty)</t>
        </is>
      </c>
      <c r="G30" s="96" t="inlineStr">
        <is>
          <t>US$'M</t>
        </is>
      </c>
      <c r="H30" s="231" t="inlineStr">
        <is>
          <t>Model private royalty less the report-implied private royalty. Near zero in the production years under the per-year method at the report's assumptions; the pre-production periods show the royalty on capitalised pre-production metal, which the report carries inside initial capital rather than on its royalty line (Table 22-2 note 5, p.461), and which the model capitalises on Assumptions row 185.</t>
        </is>
      </c>
      <c r="AA30" s="225">
        <f>AA29-AA21</f>
        <v/>
      </c>
      <c r="AB30" s="225">
        <f>AB29-AB21</f>
        <v/>
      </c>
      <c r="AC30" s="225">
        <f>AC29-AC21</f>
        <v/>
      </c>
      <c r="AD30" s="225">
        <f>AD29-AD21</f>
        <v/>
      </c>
      <c r="AE30" s="225">
        <f>AE29-AE21</f>
        <v/>
      </c>
      <c r="AF30" s="225">
        <f>AF29-AF21</f>
        <v/>
      </c>
      <c r="AG30" s="225">
        <f>AG29-AG21</f>
        <v/>
      </c>
      <c r="AH30" s="225">
        <f>AH29-AH21</f>
        <v/>
      </c>
      <c r="AI30" s="225">
        <f>AI29-AI21</f>
        <v/>
      </c>
      <c r="AJ30" s="225">
        <f>AJ29-AJ21</f>
        <v/>
      </c>
      <c r="AK30" s="225">
        <f>AK29-AK21</f>
        <v/>
      </c>
      <c r="AL30" s="225">
        <f>AL29-AL21</f>
        <v/>
      </c>
      <c r="AM30" s="225">
        <f>AM29-AM21</f>
        <v/>
      </c>
      <c r="AN30" s="225">
        <f>AN29-AN21</f>
        <v/>
      </c>
      <c r="AO30" s="225">
        <f>AO29-AO21</f>
        <v/>
      </c>
      <c r="AP30" s="225">
        <f>AP29-AP21</f>
        <v/>
      </c>
      <c r="AQ30" s="225">
        <f>AQ29-AQ21</f>
        <v/>
      </c>
      <c r="AR30" s="225">
        <f>AR29-AR21</f>
        <v/>
      </c>
      <c r="AS30" s="225">
        <f>AS29-AS21</f>
        <v/>
      </c>
      <c r="AT30" s="225">
        <f>AT29-AT21</f>
        <v/>
      </c>
      <c r="AU30" s="225">
        <f>AU29-AU21</f>
        <v/>
      </c>
      <c r="AV30" s="225">
        <f>AV29-AV21</f>
        <v/>
      </c>
      <c r="AW30" s="225">
        <f>AW29-AW21</f>
        <v/>
      </c>
      <c r="AX30" s="225">
        <f>AX29-AX21</f>
        <v/>
      </c>
      <c r="AY30" s="225">
        <f>AY29-AY21</f>
        <v/>
      </c>
      <c r="AZ30" s="225">
        <f>AZ29-AZ21</f>
        <v/>
      </c>
      <c r="BA30" s="225">
        <f>BA29-BA21</f>
        <v/>
      </c>
      <c r="BB30" s="225">
        <f>BB29-BB21</f>
        <v/>
      </c>
      <c r="BC30" s="225">
        <f>BC29-BC21</f>
        <v/>
      </c>
      <c r="BD30" s="225">
        <f>BD29-BD21</f>
        <v/>
      </c>
      <c r="BE30" s="225">
        <f>BE29-BE21</f>
        <v/>
      </c>
      <c r="BF30" s="225">
        <f>BF29-BF21</f>
        <v/>
      </c>
      <c r="BG30" s="225">
        <f>BG29-BG21</f>
        <v/>
      </c>
      <c r="BH30" s="225">
        <f>BH29-BH21</f>
        <v/>
      </c>
      <c r="BI30" s="225">
        <f>BI29-BI21</f>
        <v/>
      </c>
      <c r="BJ30" s="225">
        <f>BJ29-BJ21</f>
        <v/>
      </c>
      <c r="BK30" s="225">
        <f>BK29-BK21</f>
        <v/>
      </c>
      <c r="BL30" s="225">
        <f>BL29-BL21</f>
        <v/>
      </c>
      <c r="BM30" s="225">
        <f>BM29-BM21</f>
        <v/>
      </c>
      <c r="BN30" s="225">
        <f>BN29-BN21</f>
        <v/>
      </c>
      <c r="BO30" s="225">
        <f>BO29-BO21</f>
        <v/>
      </c>
      <c r="BP30" s="225">
        <f>BP29-BP21</f>
        <v/>
      </c>
      <c r="BQ30" s="225">
        <f>BQ29-BQ21</f>
        <v/>
      </c>
      <c r="BR30" s="225">
        <f>BR29-BR21</f>
        <v/>
      </c>
      <c r="BS30" s="225">
        <f>BS29-BS21</f>
        <v/>
      </c>
      <c r="BT30" s="225">
        <f>BT29-BT21</f>
        <v/>
      </c>
      <c r="BU30" s="225">
        <f>BU29-BU21</f>
        <v/>
      </c>
      <c r="BV30" s="225">
        <f>BV29-BV21</f>
        <v/>
      </c>
      <c r="BW30" s="225">
        <f>BW29-BW21</f>
        <v/>
      </c>
      <c r="BX30" s="225">
        <f>BX29-BX21</f>
        <v/>
      </c>
      <c r="BY30" s="225">
        <f>BY29-BY21</f>
        <v/>
      </c>
      <c r="BZ30" s="225">
        <f>BZ29-BZ21</f>
        <v/>
      </c>
      <c r="CA30" s="225">
        <f>CA29-CA21</f>
        <v/>
      </c>
      <c r="CB30" s="225">
        <f>CB29-CB21</f>
        <v/>
      </c>
      <c r="CC30" s="225">
        <f>CC29-CC21</f>
        <v/>
      </c>
      <c r="CD30" s="225">
        <f>CD29-CD21</f>
        <v/>
      </c>
      <c r="CE30" s="225">
        <f>CE29-CE21</f>
        <v/>
      </c>
      <c r="CF30" s="225">
        <f>CF29-CF21</f>
        <v/>
      </c>
      <c r="CG30" s="225">
        <f>CG29-CG21</f>
        <v/>
      </c>
      <c r="CH30" s="225">
        <f>CH29-CH21</f>
        <v/>
      </c>
      <c r="CI30" s="225">
        <f>CI29-CI21</f>
        <v/>
      </c>
      <c r="CJ30" s="225">
        <f>CJ29-CJ21</f>
        <v/>
      </c>
      <c r="CK30" s="225">
        <f>CK29-CK21</f>
        <v/>
      </c>
      <c r="CL30" s="225">
        <f>CL29-CL21</f>
        <v/>
      </c>
      <c r="CM30" s="225">
        <f>CM29-CM21</f>
        <v/>
      </c>
      <c r="CN30" s="225">
        <f>CN29-CN21</f>
        <v/>
      </c>
      <c r="CO30" s="225">
        <f>CO29-CO21</f>
        <v/>
      </c>
      <c r="CP30" s="225">
        <f>CP29-CP21</f>
        <v/>
      </c>
      <c r="CQ30" s="225">
        <f>CQ29-CQ21</f>
        <v/>
      </c>
      <c r="CR30" s="225">
        <f>CR29-CR21</f>
        <v/>
      </c>
      <c r="CS30" s="225">
        <f>CS29-CS21</f>
        <v/>
      </c>
      <c r="CT30" s="225">
        <f>CT29-CT21</f>
        <v/>
      </c>
      <c r="CU30" s="225">
        <f>CU29-CU21</f>
        <v/>
      </c>
      <c r="CV30" s="225">
        <f>CV29-CV21</f>
        <v/>
      </c>
      <c r="CW30" s="225">
        <f>CW29-CW21</f>
        <v/>
      </c>
      <c r="CX30" s="225">
        <f>CX29-CX21</f>
        <v/>
      </c>
      <c r="CY30" s="225">
        <f>CY29-CY21</f>
        <v/>
      </c>
      <c r="CZ30" s="225">
        <f>CZ29-CZ21</f>
        <v/>
      </c>
      <c r="DA30" s="225">
        <f>DA29-DA21</f>
        <v/>
      </c>
      <c r="DB30" s="225">
        <f>DB29-DB21</f>
        <v/>
      </c>
    </row>
  </sheetData>
  <dataValidations count="1">
    <dataValidation sqref="F13" showDropDown="0" showInputMessage="0" showErrorMessage="0" allowBlank="0" type="list">
      <formula1>"Per-year (report-implied),LOM blended"</formula1>
    </dataValidation>
  </dataValidations>
  <pageMargins left="0.7" right="0.7" top="0.75" bottom="0.75" header="0.3" footer="0.3"/>
  <pageSetup orientation="portrait"/>
</worksheet>
</file>

<file path=xl/worksheets/sheet2.xml><?xml version="1.0" encoding="utf-8"?>
<worksheet xmlns="http://schemas.openxmlformats.org/spreadsheetml/2006/main">
  <sheetPr>
    <outlinePr summaryBelow="1" summaryRight="1"/>
    <pageSetUpPr/>
  </sheetPr>
  <dimension ref="A1:F17"/>
  <sheetViews>
    <sheetView showGridLines="0" workbookViewId="0">
      <selection activeCell="A1" sqref="A1"/>
    </sheetView>
  </sheetViews>
  <sheetFormatPr baseColWidth="8" defaultRowHeight="15"/>
  <cols>
    <col width="5" customWidth="1" min="1" max="1"/>
    <col width="24" customWidth="1" min="2" max="2"/>
    <col width="42" customWidth="1" min="3" max="3"/>
    <col width="46" customWidth="1" min="4" max="4"/>
    <col width="34" customWidth="1" min="5" max="5"/>
    <col width="44" customWidth="1" min="6" max="6"/>
  </cols>
  <sheetData>
    <row r="1">
      <c r="A1" s="203" t="inlineStr">
        <is>
          <t>MAJOR MODEL ASSUMPTIONS - judgment calls not sourced directly from the report</t>
        </is>
      </c>
    </row>
    <row r="2">
      <c r="A2" s="204" t="inlineStr">
        <is>
          <t>Only the judgment calls not tied directly to a single footnoted report value are listed; for each, the model treatment, the reason, the effect on the model's divergence from the report's headline net present value, and where to view it. The after-tax net present value reconciles to the report within the gate (about US$1,792M against US$1,802M; -0.54%) at the report's 5% discount rate, and the pre-tax net present value is modelled at about US$2,839M against the report's US$2,842M (-0.10%). All figures are constant real US dollars.</t>
        </is>
      </c>
    </row>
    <row r="4">
      <c r="A4" s="205" t="inlineStr">
        <is>
          <t>#</t>
        </is>
      </c>
      <c r="B4" s="205" t="inlineStr">
        <is>
          <t>Assumption</t>
        </is>
      </c>
      <c r="C4" s="205" t="inlineStr">
        <is>
          <t>Model treatment</t>
        </is>
      </c>
      <c r="D4" s="205" t="inlineStr">
        <is>
          <t>Why</t>
        </is>
      </c>
      <c r="E4" s="205" t="inlineStr">
        <is>
          <t>Effect on divergence from report NPV</t>
        </is>
      </c>
      <c r="F4" s="205" t="inlineStr">
        <is>
          <t>Where to view (tab - cells)</t>
        </is>
      </c>
    </row>
    <row r="5" ht="112" customHeight="1">
      <c r="A5" s="206" t="inlineStr">
        <is>
          <t>1</t>
        </is>
      </c>
      <c r="B5" s="207" t="inlineStr">
        <is>
          <t>Two priced metals sold as one doré stream</t>
        </is>
      </c>
      <c r="C5" s="206" t="inlineStr">
        <is>
          <t>Revenue is built as two separate priced lines - recovered silver at the silver price and recovered gold at the gold price - summed into one gross revenue, with no concentrate, treatment or refining charge or payability schedule beyond a small refining deduction.</t>
        </is>
      </c>
      <c r="D5" s="206" t="inlineStr">
        <is>
          <t>The project sells gold-silver doré produced by whole-ore cyanide leach with counter-current decantation and Merrill-Crowe precipitation; both metals report to doré sold at price, with no concentrate and no smelter treatment or refining charges (Section 19.3, p.403; Section 22.3.1).</t>
        </is>
      </c>
      <c r="E5" s="206" t="inlineStr">
        <is>
          <t>Structural; reproduces the report's revenue construction. Gross revenue ties to US$5,642M (silver US$3,286M + gold US$2,357M).</t>
        </is>
      </c>
      <c r="F5" s="206" t="inlineStr">
        <is>
          <t>Cash Flow &amp; Valuation silver revenue row 96 and gold revenue row 97; the Gold Revenue sub-tab.</t>
        </is>
      </c>
    </row>
    <row r="6" ht="112" customHeight="1">
      <c r="A6" s="208" t="inlineStr">
        <is>
          <t>2</t>
        </is>
      </c>
      <c r="B6" s="209" t="inlineStr">
        <is>
          <t>Discounting at 5% with a 21-month construction origin</t>
        </is>
      </c>
      <c r="C6" s="208" t="inlineStr">
        <is>
          <t>Cash flows are discounted at 5% on a mid-period convention, with the production cash flows advanced by 0.25 year so the origin reflects the 21-month construction schedule rather than two full 24-month annual construction periods.</t>
        </is>
      </c>
      <c r="D6" s="208" t="inlineStr">
        <is>
          <t>The report discounts at 5% real, mid-period, to the start of construction, and states a 21-month construction period (Table 22-1; Section 22.3, p.456-459). Two full annual construction periods imply 24 months, so a 0.25-year origin offset aligns the model to the report's 21-month timeline.</t>
        </is>
      </c>
      <c r="E6" s="208" t="inlineStr">
        <is>
          <t>A timing convention; the after-tax net present value reconciles to the report (-0.54%) and the pre-tax (-0.10%).</t>
        </is>
      </c>
      <c r="F6" s="208" t="inlineStr">
        <is>
          <t>Assumptions discount rate F6 and discount origin F45; Cash Flow &amp; Valuation discount factor row 314.</t>
        </is>
      </c>
    </row>
    <row r="7" ht="112" customHeight="1">
      <c r="A7" s="206" t="inlineStr">
        <is>
          <t>3</t>
        </is>
      </c>
      <c r="B7" s="207" t="inlineStr">
        <is>
          <t>Working capital: the report basis (recoverable value-added tax only) with a first-principles engine selectable</t>
        </is>
      </c>
      <c r="C7" s="206" t="inlineStr">
        <is>
          <t>The working capital presented in the report's cash flows reflects only the recoverable value-added-tax timing and does not carry the accounts-receivable investment implied by the report's stated 30-day receivable, inventory and payable terms; the report's cash-flow working capital is therefore inconsistent with the report's own description of working capital. The model presents the report's published working-capital series (selected under the 'Report' setting) so it reconciles to the report's cash flows and net present value, and provides a separate working-capital engine (selected under the 'Model' setting).</t>
        </is>
      </c>
      <c r="D7" s="206" t="inlineStr">
        <is>
          <t>The report states receivable, inventory and payable terms of 30 days each and a working capital of about US$10M over life related to recoverable value-added tax recovered the following year (Section 22.4.1, p.456; Table 22-2). A 30-day receivable applied to the revenue base implies a materially larger first-year working-capital investment than the published series carries, which is why the two differ. The 'Model' engine is built from first principles: recoverable value-added tax at the 16% statutory rate (Ley del Impuesto al Valor Agregado; mining inputs creditable, exports zero-rated) recovered the following year, plus trade working capital from the 30-day receivable, inventory and payable terms applied to revenue and operating cost, which carries the larger first-year receivables investment the stated terms imply.</t>
        </is>
      </c>
      <c r="E7" s="206" t="inlineStr">
        <is>
          <t>Delivered on the 'Report' setting, so the model reconciles to the report's cash flows and net present value; the 'Model' setting carries the larger first-year receivables investment and is sensitizable to revenue, cost and capital.</t>
        </is>
      </c>
      <c r="F7" s="206" t="inlineStr">
        <is>
          <t>Working capital method Assumptions F23 ('Report' / 'Model'); report series Assumptions row 31; the first-principles engine on the Working Capital Detail sub-tab; net change Cash Flow &amp; Valuation row 264.</t>
        </is>
      </c>
    </row>
    <row r="8" ht="112" customHeight="1">
      <c r="A8" s="208" t="inlineStr">
        <is>
          <t>4</t>
        </is>
      </c>
      <c r="B8" s="209" t="inlineStr">
        <is>
          <t>Special Mining Tax at the statutory 8.5%</t>
        </is>
      </c>
      <c r="C8" s="208" t="inlineStr">
        <is>
          <t>The Mexican Special Mining Tax is applied at 8.5% of revenue less offsite charges, operating costs and capital-asset sales, and is deductible against the income-tax base.</t>
        </is>
      </c>
      <c r="D8" s="208" t="inlineStr">
        <is>
          <t>The report applies the Special Mining Tax (Derecho Especial sobre Mineria) at 8.5% (Section 22.4, p.456), which is the current statutory rate: Ley Federal de Derechos Article 268 was amended by the decree published in the Diario Oficial de la Federacion on 19 December 2024 (effective 1 January 2025), raising the rate from 7.5% to 8.5%. Applied on the statute's earnings-before-depreciation base with royalties deductible.</t>
        </is>
      </c>
      <c r="E8" s="208" t="inlineStr">
        <is>
          <t>Ties the report's tax and the current statute; the income tax plus Special Mining Tax reconstruct the report's lumped corporate taxes (US$1,364M over life).</t>
        </is>
      </c>
      <c r="F8" s="208" t="inlineStr">
        <is>
          <t>Project Taxation tab Special Mining Tax rate and base (rows 24-26).</t>
        </is>
      </c>
    </row>
    <row r="9" ht="112" customHeight="1">
      <c r="A9" s="206" t="inlineStr">
        <is>
          <t>5</t>
        </is>
      </c>
      <c r="B9" s="207" t="inlineStr">
        <is>
          <t>Government royalty (Extraordinary Mining Duty) at the statutory 1.0%</t>
        </is>
      </c>
      <c r="C9" s="206" t="inlineStr">
        <is>
          <t>The government mining royalty is applied at 1.0% of gross silver and gold revenue.</t>
        </is>
      </c>
      <c r="D9" s="206" t="inlineStr">
        <is>
          <t>The report applies the Extraordinary Mining Duty at 1.0% of gross precious-metal revenue (Section 22.3 / 22.4.2, p.456-457), which is the current statutory rate: Ley Federal de Derechos Article 270 was amended by the decree published in the Diario Oficial de la Federacion on 19 December 2024 (effective 1 January 2025), raising the duty from 0.5% to 1.0%.</t>
        </is>
      </c>
      <c r="E9" s="206" t="inlineStr">
        <is>
          <t>Ties the report's royalty (about US$56M over life) and the current statute.</t>
        </is>
      </c>
      <c r="F9" s="206" t="inlineStr">
        <is>
          <t>Cash Flow &amp; Valuation government royalty row 119 (rate Assumptions F133).</t>
        </is>
      </c>
    </row>
    <row r="10" ht="112" customHeight="1">
      <c r="A10" s="208" t="inlineStr">
        <is>
          <t>6</t>
        </is>
      </c>
      <c r="B10" s="209" t="inlineStr">
        <is>
          <t>Private royalty at per-year report-implied rates, with a blended-rate setting</t>
        </is>
      </c>
      <c r="C10" s="208" t="inlineStr">
        <is>
          <t>The private third-party net-smelter-return royalty is modelled by default at per-year implied rates derived from the report's published per-year royalty and revenue; a single life-of-mine blended effective rate of about 3.22% of net smelter return is selectable.</t>
        </is>
      </c>
      <c r="D10" s="208" t="inlineStr">
        <is>
          <t>The report describes boundary rates of 3.5% (an underlying 3.0% plus 0.5% on encumbered concessions) and 2.0% (over the unencumbered portion of one deposit) but publishes no per-year boundary tonnage split (Section 4.3.4, p.48-50; Table 16-40). It does publish the per-year royalty line and per-year revenue (Table 22-2, p.460-461), from which a per-year implied private-royalty rate is derived on the Royalty Detail tab; the derived rates vary between about 2.9% and 3.5% with the mine plan's sequencing across the royalty boundaries. Because the per-year rates reflect the report's production schedule, the life-of-mine blended rate is the appropriate setting if the production schedule is materially changed.</t>
        </is>
      </c>
      <c r="E10" s="208" t="inlineStr">
        <is>
          <t>The default reproduces the report's per-year royalty as well as its life-of-mine total; under the blended setting only the life-of-mine total is reproduced and the per-year shape differs by up to about 8%.</t>
        </is>
      </c>
      <c r="F10" s="208" t="inlineStr">
        <is>
          <t>Royalty method selector and derivation on the Royalty Detail tab (method F13); Cash Flow &amp; Valuation private royalty row 120 (blended rate Assumptions F134).</t>
        </is>
      </c>
    </row>
    <row r="11" ht="112" customHeight="1">
      <c r="A11" s="206" t="inlineStr">
        <is>
          <t>7</t>
        </is>
      </c>
      <c r="B11" s="207" t="inlineStr">
        <is>
          <t>Offsite refining and transport as a per-ounce charge</t>
        </is>
      </c>
      <c r="C11" s="206" t="inlineStr">
        <is>
          <t>Offsite refining and transport is modelled as US$0.50 per payable silver ounce plus US$5.00 per payable gold ounce.</t>
        </is>
      </c>
      <c r="D11" s="206" t="inlineStr">
        <is>
          <t>Doré is trucked to Mazatlan and air-freighted to North American refiners; the report states the per-ounce charges but notes no contractual arrangement exists (Section 19.1 / 19.3, p.403), so the charge is an assumption from comparable projects, reconciled to the report's US$50M life-of-mine total.</t>
        </is>
      </c>
      <c r="E11" s="206" t="inlineStr">
        <is>
          <t>Reconciles to the report's US$50M (about 0.9% of gross revenue); an uncontracted estimate.</t>
        </is>
      </c>
      <c r="F11" s="206" t="inlineStr">
        <is>
          <t>Cash Flow &amp; Valuation offsite charge row 121 (rates Assumptions F135/F136).</t>
        </is>
      </c>
    </row>
    <row r="12" ht="112" customHeight="1">
      <c r="A12" s="208" t="inlineStr">
        <is>
          <t>8</t>
        </is>
      </c>
      <c r="B12" s="209" t="inlineStr">
        <is>
          <t>Employee profit sharing modelled as a selectable charge, default 0%</t>
        </is>
      </c>
      <c r="C12" s="208" t="inlineStr">
        <is>
          <t>Statutory employee profit sharing is built as a live charge on the Project Taxation tab with the rate set to 0% by default; entering a rate (for example the statutory 10%) applies the charge on taxable income before loss carry-forwards, paid the following year and deducted from the income-tax base in the year paid.</t>
        </is>
      </c>
      <c r="D12" s="208" t="inlineStr">
        <is>
          <t>Mexican employee profit sharing (Participacion de los Trabajadores en las Utilidades, Ley Federal del Trabajo Articles 117-131) applies to an operating mine (the Article 126 fraccion III exemption covers the exploration period only), but the report's economic model does not include it (Section 22.4, p.456); the 0% default follows the report. A 10% entry is a statutory upper bound: Ley Federal del Trabajo Article 127 fraccion VIII (Diario Oficial de la Federacion 23 April 2021) caps each employee's share at the greater of three months' salary and the three-year average received, which at this project's margins limits the charge to a payroll-scale amount well below 10% of taxable income; profit sharing paid is deductible for income tax (Ley del ISR Article 9 fraccion I) but not in the Special Mining Tax base (Ley Federal de Derechos Article 268).</t>
        </is>
      </c>
      <c r="E12" s="208" t="inlineStr">
        <is>
          <t>At the 0% default, none; ties the report's economic model. At 10%, an upper-bound statutory charge of about US$175M of after-tax net present value at the report's assumptions; the salary cap makes the realistic charge much smaller.</t>
        </is>
      </c>
      <c r="F12" s="208" t="inlineStr">
        <is>
          <t>Project Taxation tab employee profit-sharing rows 32-35 (rate row 32).</t>
        </is>
      </c>
    </row>
    <row r="13" ht="112" customHeight="1">
      <c r="A13" s="206" t="inlineStr">
        <is>
          <t>9</t>
        </is>
      </c>
      <c r="B13" s="207" t="inlineStr">
        <is>
          <t>Pre-production metal capitalised into initial capital</t>
        </is>
      </c>
      <c r="C13" s="206" t="inlineStr">
        <is>
          <t>Silver and gold doré produced before commercial production is recognised in the revenue lines, and both that pre-commercial revenue and the matching pre-production operating cost are capitalised into initial capital and removed from the commercial cash flow.</t>
        </is>
      </c>
      <c r="D13" s="206" t="inlineStr">
        <is>
          <t>The report defines commercial production as 60 days after mill start and capitalises the pre-commercial doré revenue (about US$128M) and the pre-production operating cost (about US$62M, including US$45.9M of capitalised pre-production mining) into initial capital, netting initial costs to about US$173M (Section 22.3.1; Tables 22-1/22-2, p.458-461).</t>
        </is>
      </c>
      <c r="E13" s="206" t="inlineStr">
        <is>
          <t>Value-neutral re-presentation that flexes with the price, grade and cost levers; aligns the construction and first-year cash flow with the report.</t>
        </is>
      </c>
      <c r="F13" s="206" t="inlineStr">
        <is>
          <t>Assumptions pre-production revenue row 63 and pre-production cost row 55; Cash Flow &amp; Valuation row 98.</t>
        </is>
      </c>
    </row>
    <row r="14" ht="112" customHeight="1">
      <c r="A14" s="208" t="inlineStr">
        <is>
          <t>10</t>
        </is>
      </c>
      <c r="B14" s="209" t="inlineStr">
        <is>
          <t>Silver-equivalent basis for per-ounce cost metrics only</t>
        </is>
      </c>
      <c r="C14" s="208" t="inlineStr">
        <is>
          <t>Cash cost and all-in sustaining cost are reported per silver-equivalent ounce, with gold converted at 82.97 silver ounces per gold ounce; silver-equivalent is never used to compute revenue.</t>
        </is>
      </c>
      <c r="D14" s="208" t="inlineStr">
        <is>
          <t>Revenue is built from silver and gold separately at their own prices; the silver-equivalent factor (one gold ounce equals 82.97 silver ounces; Table 1-3 note 8) is a reporting equivalence used only as the per-ounce denominator for the cash-cost and all-in sustaining-cost metrics (it would double-count if used as a revenue driver).</t>
        </is>
      </c>
      <c r="E14" s="208" t="inlineStr">
        <is>
          <t>Presentational; the all-in sustaining cost reconciles to about US$10.6 per silver-equivalent ounce against the report's US$10.61 (Table 1-7).</t>
        </is>
      </c>
      <c r="F14" s="208" t="inlineStr">
        <is>
          <t>Dashboard all-in sustaining cost (F32) and silver-equivalent factor (F34).</t>
        </is>
      </c>
    </row>
    <row r="15" ht="112" customHeight="1">
      <c r="A15" s="206" t="inlineStr">
        <is>
          <t>11</t>
        </is>
      </c>
      <c r="B15" s="207" t="inlineStr">
        <is>
          <t>Depreciable base: report treatment (gross) by default, net of pre-production revenue selectable</t>
        </is>
      </c>
      <c r="C15" s="206" t="inlineStr">
        <is>
          <t>The tax depreciable base is gross capital by default, matching the report's implied treatment, under which the capitalised pre-production revenue of about US$128M is neither included in taxable income nor removed from the depreciable base; a 'Net of pre-production revenue' method is selectable, which reduces the depreciable base by the live capitalised pre-production revenue credit.</t>
        </is>
      </c>
      <c r="D15" s="206" t="inlineStr">
        <is>
          <t>The report applies the pre-production dore revenue against initial capital and its published tax schedule implies depreciation of the gross capital cost (Section 22.4 / Table 22-2 notes 3-5, p.456-461). Mexican income-tax law provides no exclusion for revenue earned in pre-operating periods (Ley del ISR Articles 16 and 17) and defines the depreciable original investment amount without reduction for proceeds (Article 31), so a treatment in which the pre-production revenue both escapes income and remains in the depreciable base is not supported by the statute; the selectable method removes the double benefit by reducing the base (Ley del ISR Articles 16, 27 fraccion IV and 31).</t>
        </is>
      </c>
      <c r="E15" s="206" t="inlineStr">
        <is>
          <t>At the 'Report (gross)' default, none; ties the report's published tax (US$1,364M over life). The 'Net of pre-production revenue' method reduces depreciation deductions by about US$128M over the depreciation schedule, increasing life-of-mine income tax by about 30% of that amount and lowering the after-tax net present value by about US$31M at the report's assumptions.</t>
        </is>
      </c>
      <c r="F15" s="206" t="inlineStr">
        <is>
          <t>Project Taxation tab depreciable-base method (row 17); the capitalised pre-production revenue credit on Assumptions row 63.</t>
        </is>
      </c>
    </row>
    <row r="17" ht="60" customHeight="1">
      <c r="A17" s="210" t="inlineStr">
        <is>
          <t>Net divergence</t>
        </is>
      </c>
      <c r="B17" s="211" t="inlineStr">
        <is>
          <t>The after-tax net present value reconciles to the report within the gate (about US$1,792M against US$1,802M; -0.54%) and the pre-tax net present value to about US$2,839M against US$2,842M (-0.10%). The Mexican fiscal rates applied (corporate income tax 30%, Special Mining Tax 8.5%, Extraordinary Mining Duty 1.0%) are the current statutory rates and tie the report. The discretionary items are the default exclusion of employee profit sharing (following the report; selectable, item 8), the default gross depreciable base (following the report's implied treatment; selectable, item 11), and the uncontracted offsite refining and transport charge. Each default follows the report's stated treatment and each alternative follows the governing statutes.</t>
        </is>
      </c>
    </row>
  </sheetData>
  <mergeCells count="2">
    <mergeCell ref="A2:F2"/>
    <mergeCell ref="B17:F17"/>
  </mergeCells>
  <pageMargins left="0.75" right="0.75" top="1" bottom="1" header="0.5" footer="0.5"/>
</worksheet>
</file>

<file path=xl/worksheets/sheet3.xml><?xml version="1.0" encoding="utf-8"?>
<worksheet xmlns="http://schemas.openxmlformats.org/spreadsheetml/2006/main">
  <sheetPr codeName="Sheet1">
    <tabColor rgb="FF92D050"/>
    <outlinePr summaryBelow="1" summaryRight="1"/>
    <pageSetUpPr/>
  </sheetPr>
  <dimension ref="A1:DC197"/>
  <sheetViews>
    <sheetView showGridLines="0" zoomScale="50" zoomScaleNormal="70" workbookViewId="0">
      <pane xSplit="26" ySplit="6" topLeftCell="AA14" activePane="bottomRight" state="frozen"/>
      <selection activeCell="G90" sqref="G90"/>
      <selection pane="topRight" activeCell="G90" sqref="G90"/>
      <selection pane="bottomLeft" activeCell="G90" sqref="G90"/>
      <selection pane="bottomRight" activeCell="E31" sqref="E31"/>
    </sheetView>
  </sheetViews>
  <sheetFormatPr baseColWidth="8" defaultColWidth="0" defaultRowHeight="14.4" outlineLevelRow="3"/>
  <cols>
    <col width="2.5546875" customWidth="1" style="2" min="1" max="1"/>
    <col width="3.5546875" customWidth="1" style="2" min="2" max="4"/>
    <col width="45.44140625" bestFit="1" customWidth="1" style="2" min="5" max="5"/>
    <col width="22.44140625" bestFit="1" customWidth="1" style="2" min="6" max="6"/>
    <col width="15.5546875" customWidth="1" style="2" min="7" max="7"/>
    <col width="50.5546875" customWidth="1" style="2" min="8" max="8"/>
    <col width="15.5546875" customWidth="1" style="2" min="9" max="10"/>
    <col width="2.5546875" customWidth="1" style="2" min="11" max="11"/>
    <col hidden="1" outlineLevel="1" width="2.5546875" customWidth="1" style="2" min="12" max="24"/>
    <col collapsed="1" width="15.5546875" customWidth="1" style="2" min="25" max="25"/>
    <col width="2.5546875" customWidth="1" style="2" min="26" max="26"/>
    <col width="10.5546875" bestFit="1" customWidth="1" style="2" min="27" max="27"/>
    <col width="10.44140625" bestFit="1" customWidth="1" style="2" min="28" max="30"/>
    <col width="10.5546875" bestFit="1" customWidth="1" style="2" min="31" max="31"/>
    <col width="10.44140625" bestFit="1" customWidth="1" style="2" min="32" max="34"/>
    <col width="10.5546875" bestFit="1" customWidth="1" style="2" min="35" max="35"/>
    <col width="11.44140625" bestFit="1" customWidth="1" style="2" min="36" max="75"/>
    <col hidden="1" width="13" customWidth="1" min="41" max="41"/>
    <col hidden="1" width="13" customWidth="1" min="42" max="42"/>
    <col hidden="1" width="13" customWidth="1" min="43" max="43"/>
    <col hidden="1" width="13" customWidth="1" min="44" max="44"/>
    <col hidden="1" width="13" customWidth="1" min="45" max="45"/>
    <col hidden="1" width="13" customWidth="1" min="46" max="46"/>
    <col hidden="1" width="13" customWidth="1" min="47" max="47"/>
    <col hidden="1" width="13" customWidth="1" min="48" max="48"/>
    <col hidden="1" width="13" customWidth="1" min="49" max="49"/>
    <col hidden="1" width="13" customWidth="1" min="50" max="50"/>
    <col hidden="1" width="13" customWidth="1" min="51" max="51"/>
    <col hidden="1" width="13" customWidth="1" min="52" max="52"/>
    <col hidden="1" width="13" customWidth="1" min="53" max="53"/>
    <col hidden="1" width="13" customWidth="1" min="54" max="54"/>
    <col hidden="1" width="13" customWidth="1" min="55" max="55"/>
    <col hidden="1" width="13" customWidth="1" min="56" max="56"/>
    <col hidden="1" width="13" customWidth="1" min="57" max="57"/>
    <col hidden="1" width="13" customWidth="1" min="58" max="58"/>
    <col hidden="1" width="13" customWidth="1" min="59" max="59"/>
    <col hidden="1" width="13" customWidth="1" min="60" max="60"/>
    <col hidden="1" width="13" customWidth="1" min="61" max="61"/>
    <col hidden="1" width="13" customWidth="1" min="62" max="62"/>
    <col hidden="1" width="13" customWidth="1" min="63" max="63"/>
    <col hidden="1" width="13" customWidth="1" min="64" max="64"/>
    <col hidden="1" width="13" customWidth="1" min="65" max="65"/>
    <col hidden="1" width="13" customWidth="1" min="66" max="66"/>
    <col hidden="1" width="13" customWidth="1" min="67" max="67"/>
    <col hidden="1" width="13" customWidth="1" min="68" max="68"/>
    <col hidden="1" width="13" customWidth="1" min="69" max="69"/>
    <col hidden="1" width="13" customWidth="1" min="70" max="70"/>
    <col hidden="1" width="13" customWidth="1" min="71" max="71"/>
    <col hidden="1" width="13" customWidth="1" min="72" max="72"/>
    <col hidden="1" width="13" customWidth="1" min="73" max="73"/>
    <col hidden="1" width="13" customWidth="1" min="74" max="74"/>
    <col hidden="1" width="13" customWidth="1" min="75" max="75"/>
    <col hidden="1" width="10.44140625" bestFit="1" customWidth="1" style="2" min="76" max="78"/>
    <col hidden="1" width="13" customWidth="1" min="77" max="77"/>
    <col hidden="1" width="13" customWidth="1" min="78" max="78"/>
    <col hidden="1" width="10.5546875" bestFit="1" customWidth="1" style="2" min="79" max="79"/>
    <col hidden="1" width="10.44140625" bestFit="1" customWidth="1" style="2" min="80" max="82"/>
    <col hidden="1" width="13" customWidth="1" min="81" max="81"/>
    <col hidden="1" width="13" customWidth="1" min="82" max="82"/>
    <col hidden="1" width="10.5546875" bestFit="1" customWidth="1" style="2" min="83" max="83"/>
    <col hidden="1" width="10.44140625" bestFit="1" customWidth="1" style="2" min="84" max="86"/>
    <col hidden="1" width="13" customWidth="1" min="85" max="85"/>
    <col hidden="1" width="13" customWidth="1" min="86" max="86"/>
    <col hidden="1" width="10.5546875" bestFit="1" customWidth="1" style="2" min="87" max="87"/>
    <col hidden="1" width="10.44140625" bestFit="1" customWidth="1" style="2" min="88" max="90"/>
    <col hidden="1" width="13" customWidth="1" min="89" max="89"/>
    <col hidden="1" width="13" customWidth="1" min="90" max="90"/>
    <col hidden="1" width="10.5546875" bestFit="1" customWidth="1" style="2" min="91" max="91"/>
    <col hidden="1" width="10.44140625" bestFit="1" customWidth="1" style="2" min="92" max="94"/>
    <col hidden="1" width="13" customWidth="1" min="93" max="93"/>
    <col hidden="1" width="13" customWidth="1" min="94" max="94"/>
    <col hidden="1" width="10.5546875" bestFit="1" customWidth="1" style="2" min="95" max="95"/>
    <col hidden="1" width="10.44140625" bestFit="1" customWidth="1" style="2" min="96" max="98"/>
    <col hidden="1" width="13" customWidth="1" min="97" max="97"/>
    <col hidden="1" width="13" customWidth="1" min="98" max="98"/>
    <col hidden="1" width="10.5546875" bestFit="1" customWidth="1" style="2" min="99" max="99"/>
    <col hidden="1" width="10.44140625" bestFit="1" customWidth="1" style="2" min="100" max="102"/>
    <col hidden="1" width="13" customWidth="1" min="101" max="101"/>
    <col hidden="1" width="13" customWidth="1" min="102" max="102"/>
    <col hidden="1" width="10.5546875" bestFit="1" customWidth="1" style="2" min="103" max="103"/>
    <col hidden="1" width="10.44140625" bestFit="1" customWidth="1" style="2" min="104" max="106"/>
    <col hidden="1" width="13" customWidth="1" min="105" max="105"/>
    <col hidden="1" width="13" customWidth="1" min="106" max="106"/>
    <col width="2.5546875" customWidth="1" style="2" min="107" max="107"/>
    <col hidden="1" width="9.109375" customWidth="1" style="2" min="108" max="122"/>
    <col hidden="1" width="9.109375" customWidth="1" style="2" min="123" max="16384"/>
  </cols>
  <sheetData>
    <row r="1" ht="23.4" customHeight="1">
      <c r="A1" s="50">
        <f>F14</f>
        <v/>
      </c>
      <c r="B1" s="1" t="n"/>
      <c r="C1" s="1" t="n"/>
      <c r="D1" s="1" t="n"/>
      <c r="E1" s="1" t="n"/>
      <c r="F1" s="1" t="n"/>
      <c r="G1" s="1" t="n"/>
      <c r="H1" s="1" t="n"/>
      <c r="I1" s="1" t="n"/>
      <c r="J1" s="1" t="n"/>
      <c r="K1" s="1" t="n"/>
      <c r="L1" s="1" t="n"/>
      <c r="M1" s="1" t="n"/>
      <c r="N1" s="1" t="n"/>
      <c r="O1" s="1" t="n"/>
      <c r="P1" s="1" t="n"/>
      <c r="Q1" s="1" t="n"/>
      <c r="R1" s="1" t="n"/>
      <c r="S1" s="1" t="n"/>
      <c r="T1" s="1" t="n"/>
      <c r="U1" s="1" t="n"/>
      <c r="V1" s="1" t="n"/>
      <c r="W1" s="1" t="n"/>
      <c r="X1" s="1" t="n"/>
      <c r="Y1" s="1" t="n"/>
      <c r="Z1" s="1" t="n"/>
      <c r="AA1" s="1" t="n"/>
      <c r="AB1" s="1" t="n"/>
      <c r="AC1" s="1" t="n"/>
      <c r="AD1" s="1" t="n"/>
      <c r="AE1" s="1" t="n"/>
      <c r="AF1" s="1" t="n"/>
      <c r="AG1" s="1" t="n"/>
      <c r="AH1" s="1" t="n"/>
      <c r="AI1" s="1" t="n"/>
      <c r="AJ1" s="1" t="n"/>
      <c r="AK1" s="1" t="n"/>
      <c r="AL1" s="1" t="n"/>
      <c r="AM1" s="1" t="n"/>
      <c r="AN1" s="1" t="n"/>
      <c r="AO1" s="1" t="n"/>
      <c r="AP1" s="1" t="n"/>
      <c r="AQ1" s="1" t="n"/>
      <c r="AR1" s="1" t="n"/>
      <c r="AS1" s="1" t="n"/>
      <c r="AT1" s="1" t="n"/>
      <c r="AU1" s="1" t="n"/>
      <c r="AV1" s="1" t="n"/>
      <c r="AW1" s="1" t="n"/>
      <c r="AX1" s="1" t="n"/>
      <c r="AY1" s="1" t="n"/>
      <c r="AZ1" s="1" t="n"/>
      <c r="BA1" s="1" t="n"/>
      <c r="BB1" s="1" t="n"/>
      <c r="BC1" s="1" t="n"/>
      <c r="BD1" s="1" t="n"/>
      <c r="BE1" s="1" t="n"/>
      <c r="BF1" s="1" t="n"/>
      <c r="BG1" s="1" t="n"/>
      <c r="BH1" s="1" t="n"/>
      <c r="BI1" s="1" t="n"/>
      <c r="BJ1" s="1" t="n"/>
      <c r="BK1" s="1" t="n"/>
      <c r="BL1" s="1" t="n"/>
      <c r="BM1" s="1" t="n"/>
      <c r="BN1" s="1" t="n"/>
      <c r="BO1" s="1" t="n"/>
      <c r="BP1" s="1" t="n"/>
      <c r="BQ1" s="1" t="n"/>
      <c r="BR1" s="1" t="n"/>
      <c r="BS1" s="1" t="n"/>
      <c r="BT1" s="1" t="n"/>
      <c r="BU1" s="1" t="n"/>
      <c r="BV1" s="1" t="n"/>
      <c r="BW1" s="1" t="n"/>
      <c r="BX1" s="1" t="n"/>
      <c r="BY1" s="1" t="n"/>
      <c r="BZ1" s="1" t="n"/>
      <c r="CA1" s="1" t="n"/>
      <c r="CB1" s="1" t="n"/>
      <c r="CC1" s="1" t="n"/>
      <c r="CD1" s="1" t="n"/>
      <c r="CE1" s="1" t="n"/>
      <c r="CF1" s="1" t="n"/>
      <c r="CG1" s="1" t="n"/>
      <c r="CH1" s="1" t="n"/>
      <c r="CI1" s="1" t="n"/>
      <c r="CJ1" s="1" t="n"/>
      <c r="CK1" s="1" t="n"/>
      <c r="CL1" s="1" t="n"/>
      <c r="CM1" s="1" t="n"/>
      <c r="CN1" s="1" t="n"/>
      <c r="CO1" s="1" t="n"/>
      <c r="CP1" s="1" t="n"/>
      <c r="CQ1" s="1" t="n"/>
      <c r="CR1" s="1" t="n"/>
      <c r="CS1" s="1" t="n"/>
      <c r="CT1" s="1" t="n"/>
      <c r="CU1" s="1" t="n"/>
      <c r="CV1" s="1" t="n"/>
      <c r="CW1" s="1" t="n"/>
      <c r="CX1" s="1" t="n"/>
      <c r="CY1" s="1" t="n"/>
      <c r="CZ1" s="1" t="n"/>
      <c r="DA1" s="1" t="n"/>
      <c r="DB1" s="1" t="n"/>
      <c r="DC1" s="1" t="n"/>
    </row>
    <row r="2" ht="18" customHeight="1">
      <c r="A2" s="3">
        <f>MID(CELL("filename",A1),FIND("]",CELL("filename",A1))+1,255)</f>
        <v/>
      </c>
      <c r="B2" s="3" t="n"/>
      <c r="C2" s="3" t="n"/>
      <c r="D2" s="3" t="n"/>
      <c r="E2" s="3" t="n"/>
      <c r="F2" s="4" t="n"/>
      <c r="G2" s="3" t="n"/>
      <c r="H2" s="3" t="n"/>
      <c r="I2" s="3" t="n"/>
      <c r="J2" s="3" t="n"/>
      <c r="K2" s="3" t="n"/>
      <c r="L2" s="3" t="n"/>
      <c r="M2" s="3" t="n"/>
      <c r="N2" s="3" t="n"/>
      <c r="O2" s="3" t="n"/>
      <c r="P2" s="3" t="n"/>
      <c r="Q2" s="3" t="n"/>
      <c r="R2" s="3" t="n"/>
      <c r="S2" s="3" t="n"/>
      <c r="T2" s="3" t="n"/>
      <c r="U2" s="3" t="n"/>
      <c r="V2" s="3" t="n"/>
      <c r="W2" s="3" t="n"/>
      <c r="X2" s="3" t="n"/>
      <c r="Y2" s="3" t="n"/>
      <c r="Z2" s="3" t="n"/>
      <c r="AA2" s="3" t="n"/>
      <c r="AB2" s="3" t="n"/>
      <c r="AC2" s="3" t="n"/>
      <c r="AD2" s="3" t="n"/>
      <c r="AE2" s="3" t="n"/>
      <c r="AF2" s="3" t="n"/>
      <c r="AG2" s="3" t="n"/>
      <c r="AH2" s="3" t="n"/>
      <c r="AI2" s="3" t="n"/>
      <c r="AJ2" s="3" t="n"/>
      <c r="AK2" s="3" t="n"/>
      <c r="AL2" s="3" t="n"/>
      <c r="AM2" s="3" t="n"/>
      <c r="AN2" s="3" t="n"/>
      <c r="AO2" s="3" t="n"/>
      <c r="AP2" s="3" t="n"/>
      <c r="AQ2" s="3" t="n"/>
      <c r="AR2" s="3" t="n"/>
      <c r="AS2" s="3" t="n"/>
      <c r="AT2" s="3" t="n"/>
      <c r="AU2" s="3" t="n"/>
      <c r="AV2" s="3" t="n"/>
      <c r="AW2" s="3" t="n"/>
      <c r="AX2" s="3" t="n"/>
      <c r="AY2" s="3" t="n"/>
      <c r="AZ2" s="3" t="n"/>
      <c r="BA2" s="3" t="n"/>
      <c r="BB2" s="3" t="n"/>
      <c r="BC2" s="3" t="n"/>
      <c r="BD2" s="3" t="n"/>
      <c r="BE2" s="3" t="n"/>
      <c r="BF2" s="3" t="n"/>
      <c r="BG2" s="3" t="n"/>
      <c r="BH2" s="3" t="n"/>
      <c r="BI2" s="3" t="n"/>
      <c r="BJ2" s="3" t="n"/>
      <c r="BK2" s="3" t="n"/>
      <c r="BL2" s="3" t="n"/>
      <c r="BM2" s="3" t="n"/>
      <c r="BN2" s="3" t="n"/>
      <c r="BO2" s="3" t="n"/>
      <c r="BP2" s="3" t="n"/>
      <c r="BQ2" s="3" t="n"/>
      <c r="BR2" s="3" t="n"/>
      <c r="BS2" s="3" t="n"/>
      <c r="BT2" s="3" t="n"/>
      <c r="BU2" s="3" t="n"/>
      <c r="BV2" s="3" t="n"/>
      <c r="BW2" s="3" t="n"/>
      <c r="BX2" s="3" t="n"/>
      <c r="BY2" s="3" t="n"/>
      <c r="BZ2" s="3" t="n"/>
      <c r="CA2" s="3" t="n"/>
      <c r="CB2" s="3" t="n"/>
      <c r="CC2" s="3" t="n"/>
      <c r="CD2" s="3" t="n"/>
      <c r="CE2" s="3" t="n"/>
      <c r="CF2" s="3" t="n"/>
      <c r="CG2" s="3" t="n"/>
      <c r="CH2" s="3" t="n"/>
      <c r="CI2" s="3" t="n"/>
      <c r="CJ2" s="3" t="n"/>
      <c r="CK2" s="3" t="n"/>
      <c r="CL2" s="3" t="n"/>
      <c r="CM2" s="3" t="n"/>
      <c r="CN2" s="3" t="n"/>
      <c r="CO2" s="3" t="n"/>
      <c r="CP2" s="3" t="n"/>
      <c r="CQ2" s="3" t="n"/>
      <c r="CR2" s="3" t="n"/>
      <c r="CS2" s="3" t="n"/>
      <c r="CT2" s="3" t="n"/>
      <c r="CU2" s="3" t="n"/>
      <c r="CV2" s="3" t="n"/>
      <c r="CW2" s="3" t="n"/>
      <c r="CX2" s="3" t="n"/>
      <c r="CY2" s="3" t="n"/>
      <c r="CZ2" s="3" t="n"/>
      <c r="DA2" s="3" t="n"/>
      <c r="DB2" s="3" t="n"/>
      <c r="DC2" s="3" t="n"/>
    </row>
    <row r="3">
      <c r="A3" s="5" t="n"/>
      <c r="B3" s="5" t="n"/>
      <c r="C3" s="5" t="n"/>
      <c r="D3" s="5" t="n"/>
      <c r="E3" s="7" t="n"/>
      <c r="F3" s="6" t="n"/>
      <c r="G3" s="5" t="n"/>
      <c r="H3" s="7" t="n"/>
      <c r="I3" s="7" t="n"/>
      <c r="J3" s="7" t="n"/>
      <c r="K3" s="7" t="n"/>
      <c r="L3" s="7" t="n"/>
      <c r="M3" s="7" t="n"/>
      <c r="N3" s="7" t="n"/>
      <c r="O3" s="7" t="n"/>
      <c r="P3" s="7" t="n"/>
      <c r="Q3" s="7" t="n"/>
      <c r="R3" s="7" t="n"/>
      <c r="S3" s="7" t="n"/>
      <c r="T3" s="7" t="n"/>
      <c r="U3" s="7" t="n"/>
      <c r="V3" s="7" t="n"/>
      <c r="W3" s="7" t="n"/>
      <c r="X3" s="7" t="n"/>
      <c r="Y3" s="6" t="inlineStr">
        <is>
          <t>Period label:</t>
        </is>
      </c>
      <c r="Z3" s="7" t="n"/>
      <c r="AA3" s="12">
        <f>"Y"&amp;IF(AA4-$F$46&gt;=1,AA4-$F$46,AA4-$F$46-1)</f>
        <v/>
      </c>
      <c r="AB3" s="12">
        <f>"Y"&amp;IF(AB4-$F$46&gt;=1,AB4-$F$46,AB4-$F$46-1)</f>
        <v/>
      </c>
      <c r="AC3" s="12">
        <f>"Y"&amp;IF(AC4-$F$46&gt;=1,AC4-$F$46,AC4-$F$46-1)</f>
        <v/>
      </c>
      <c r="AD3" s="12">
        <f>"Y"&amp;IF(AD4-$F$46&gt;=1,AD4-$F$46,AD4-$F$46-1)</f>
        <v/>
      </c>
      <c r="AE3" s="12">
        <f>"Y"&amp;IF(AE4-$F$46&gt;=1,AE4-$F$46,AE4-$F$46-1)</f>
        <v/>
      </c>
      <c r="AF3" s="12">
        <f>"Y"&amp;IF(AF4-$F$46&gt;=1,AF4-$F$46,AF4-$F$46-1)</f>
        <v/>
      </c>
      <c r="AG3" s="12">
        <f>"Y"&amp;IF(AG4-$F$46&gt;=1,AG4-$F$46,AG4-$F$46-1)</f>
        <v/>
      </c>
      <c r="AH3" s="12">
        <f>"Y"&amp;IF(AH4-$F$46&gt;=1,AH4-$F$46,AH4-$F$46-1)</f>
        <v/>
      </c>
      <c r="AI3" s="12">
        <f>"Y"&amp;IF(AI4-$F$46&gt;=1,AI4-$F$46,AI4-$F$46-1)</f>
        <v/>
      </c>
      <c r="AJ3" s="12">
        <f>"Y"&amp;IF(AJ4-$F$46&gt;=1,AJ4-$F$46,AJ4-$F$46-1)</f>
        <v/>
      </c>
      <c r="AK3" s="12">
        <f>"Y"&amp;IF(AK4-$F$46&gt;=1,AK4-$F$46,AK4-$F$46-1)</f>
        <v/>
      </c>
      <c r="AL3" s="12">
        <f>"Y"&amp;IF(AL4-$F$46&gt;=1,AL4-$F$46,AL4-$F$46-1)</f>
        <v/>
      </c>
      <c r="AM3" s="12">
        <f>"Y"&amp;IF(AM4-$F$46&gt;=1,AM4-$F$46,AM4-$F$46-1)</f>
        <v/>
      </c>
      <c r="AN3" s="12">
        <f>"Y"&amp;IF(AN4-$F$46&gt;=1,AN4-$F$46,AN4-$F$46-1)</f>
        <v/>
      </c>
      <c r="AO3" s="12">
        <f>"Y"&amp;IF(AO4-$F$46&gt;=1,AO4-$F$46,AO4-$F$46-1)</f>
        <v/>
      </c>
      <c r="AP3" s="12">
        <f>"Y"&amp;IF(AP4-$F$46&gt;=1,AP4-$F$46,AP4-$F$46-1)</f>
        <v/>
      </c>
      <c r="AQ3" s="12">
        <f>"Y"&amp;IF(AQ4-$F$46&gt;=1,AQ4-$F$46,AQ4-$F$46-1)</f>
        <v/>
      </c>
      <c r="AR3" s="12">
        <f>"Y"&amp;IF(AR4-$F$46&gt;=1,AR4-$F$46,AR4-$F$46-1)</f>
        <v/>
      </c>
      <c r="AS3" s="12">
        <f>"Y"&amp;IF(AS4-$F$46&gt;=1,AS4-$F$46,AS4-$F$46-1)</f>
        <v/>
      </c>
      <c r="AT3" s="12">
        <f>"Y"&amp;IF(AT4-$F$46&gt;=1,AT4-$F$46,AT4-$F$46-1)</f>
        <v/>
      </c>
      <c r="AU3" s="12">
        <f>"Y"&amp;IF(AU4-$F$46&gt;=1,AU4-$F$46,AU4-$F$46-1)</f>
        <v/>
      </c>
      <c r="AV3" s="12">
        <f>"Y"&amp;IF(AV4-$F$46&gt;=1,AV4-$F$46,AV4-$F$46-1)</f>
        <v/>
      </c>
      <c r="AW3" s="12">
        <f>"Y"&amp;IF(AW4-$F$46&gt;=1,AW4-$F$46,AW4-$F$46-1)</f>
        <v/>
      </c>
      <c r="AX3" s="12">
        <f>"Y"&amp;IF(AX4-$F$46&gt;=1,AX4-$F$46,AX4-$F$46-1)</f>
        <v/>
      </c>
      <c r="AY3" s="12">
        <f>"Y"&amp;IF(AY4-$F$46&gt;=1,AY4-$F$46,AY4-$F$46-1)</f>
        <v/>
      </c>
      <c r="AZ3" s="12">
        <f>"Y"&amp;IF(AZ4-$F$46&gt;=1,AZ4-$F$46,AZ4-$F$46-1)</f>
        <v/>
      </c>
      <c r="BA3" s="12">
        <f>"Y"&amp;IF(BA4-$F$46&gt;=1,BA4-$F$46,BA4-$F$46-1)</f>
        <v/>
      </c>
      <c r="BB3" s="12">
        <f>"Y"&amp;IF(BB4-$F$46&gt;=1,BB4-$F$46,BB4-$F$46-1)</f>
        <v/>
      </c>
      <c r="BC3" s="12">
        <f>"Y"&amp;IF(BC4-$F$46&gt;=1,BC4-$F$46,BC4-$F$46-1)</f>
        <v/>
      </c>
      <c r="BD3" s="12">
        <f>"Y"&amp;IF(BD4-$F$46&gt;=1,BD4-$F$46,BD4-$F$46-1)</f>
        <v/>
      </c>
      <c r="BE3" s="12">
        <f>"Y"&amp;IF(BE4-$F$46&gt;=1,BE4-$F$46,BE4-$F$46-1)</f>
        <v/>
      </c>
      <c r="BF3" s="12">
        <f>"Y"&amp;IF(BF4-$F$46&gt;=1,BF4-$F$46,BF4-$F$46-1)</f>
        <v/>
      </c>
      <c r="BG3" s="12">
        <f>"Y"&amp;IF(BG4-$F$46&gt;=1,BG4-$F$46,BG4-$F$46-1)</f>
        <v/>
      </c>
      <c r="BH3" s="12">
        <f>"Y"&amp;IF(BH4-$F$46&gt;=1,BH4-$F$46,BH4-$F$46-1)</f>
        <v/>
      </c>
      <c r="BI3" s="12">
        <f>"Y"&amp;IF(BI4-$F$46&gt;=1,BI4-$F$46,BI4-$F$46-1)</f>
        <v/>
      </c>
      <c r="BJ3" s="12">
        <f>"Y"&amp;IF(BJ4-$F$46&gt;=1,BJ4-$F$46,BJ4-$F$46-1)</f>
        <v/>
      </c>
      <c r="BK3" s="12">
        <f>"Y"&amp;IF(BK4-$F$46&gt;=1,BK4-$F$46,BK4-$F$46-1)</f>
        <v/>
      </c>
      <c r="BL3" s="12">
        <f>"Y"&amp;IF(BL4-$F$46&gt;=1,BL4-$F$46,BL4-$F$46-1)</f>
        <v/>
      </c>
      <c r="BM3" s="12">
        <f>"Y"&amp;IF(BM4-$F$46&gt;=1,BM4-$F$46,BM4-$F$46-1)</f>
        <v/>
      </c>
      <c r="BN3" s="12">
        <f>"Y"&amp;IF(BN4-$F$46&gt;=1,BN4-$F$46,BN4-$F$46-1)</f>
        <v/>
      </c>
      <c r="BO3" s="12">
        <f>"Y"&amp;IF(BO4-$F$46&gt;=1,BO4-$F$46,BO4-$F$46-1)</f>
        <v/>
      </c>
      <c r="BP3" s="12">
        <f>"Y"&amp;IF(BP4-$F$46&gt;=1,BP4-$F$46,BP4-$F$46-1)</f>
        <v/>
      </c>
      <c r="BQ3" s="12">
        <f>"Y"&amp;IF(BQ4-$F$46&gt;=1,BQ4-$F$46,BQ4-$F$46-1)</f>
        <v/>
      </c>
      <c r="BR3" s="12">
        <f>"Y"&amp;IF(BR4-$F$46&gt;=1,BR4-$F$46,BR4-$F$46-1)</f>
        <v/>
      </c>
      <c r="BS3" s="12">
        <f>"Y"&amp;IF(BS4-$F$46&gt;=1,BS4-$F$46,BS4-$F$46-1)</f>
        <v/>
      </c>
      <c r="BT3" s="12">
        <f>"Y"&amp;IF(BT4-$F$46&gt;=1,BT4-$F$46,BT4-$F$46-1)</f>
        <v/>
      </c>
      <c r="BU3" s="12">
        <f>"Y"&amp;IF(BU4-$F$46&gt;=1,BU4-$F$46,BU4-$F$46-1)</f>
        <v/>
      </c>
      <c r="BV3" s="12">
        <f>"Y"&amp;IF(BV4-$F$46&gt;=1,BV4-$F$46,BV4-$F$46-1)</f>
        <v/>
      </c>
      <c r="BW3" s="12">
        <f>"Y"&amp;IF(BW4-$F$46&gt;=1,BW4-$F$46,BW4-$F$46-1)</f>
        <v/>
      </c>
      <c r="BX3" s="12">
        <f>"Y"&amp;IF(BX4-$F$46&gt;=1,BX4-$F$46,BX4-$F$46-1)</f>
        <v/>
      </c>
      <c r="BY3" s="12">
        <f>"Y"&amp;IF(BY4-$F$46&gt;=1,BY4-$F$46,BY4-$F$46-1)</f>
        <v/>
      </c>
      <c r="BZ3" s="12">
        <f>"Y"&amp;IF(BZ4-$F$46&gt;=1,BZ4-$F$46,BZ4-$F$46-1)</f>
        <v/>
      </c>
      <c r="CA3" s="12">
        <f>"Y"&amp;IF(CA4-$F$46&gt;=1,CA4-$F$46,CA4-$F$46-1)</f>
        <v/>
      </c>
      <c r="CB3" s="12">
        <f>"Y"&amp;IF(CB4-$F$46&gt;=1,CB4-$F$46,CB4-$F$46-1)</f>
        <v/>
      </c>
      <c r="CC3" s="12">
        <f>"Y"&amp;IF(CC4-$F$46&gt;=1,CC4-$F$46,CC4-$F$46-1)</f>
        <v/>
      </c>
      <c r="CD3" s="12">
        <f>"Y"&amp;IF(CD4-$F$46&gt;=1,CD4-$F$46,CD4-$F$46-1)</f>
        <v/>
      </c>
      <c r="CE3" s="12">
        <f>"Y"&amp;IF(CE4-$F$46&gt;=1,CE4-$F$46,CE4-$F$46-1)</f>
        <v/>
      </c>
      <c r="CF3" s="12">
        <f>"Y"&amp;IF(CF4-$F$46&gt;=1,CF4-$F$46,CF4-$F$46-1)</f>
        <v/>
      </c>
      <c r="CG3" s="12">
        <f>"Y"&amp;IF(CG4-$F$46&gt;=1,CG4-$F$46,CG4-$F$46-1)</f>
        <v/>
      </c>
      <c r="CH3" s="12">
        <f>"Y"&amp;IF(CH4-$F$46&gt;=1,CH4-$F$46,CH4-$F$46-1)</f>
        <v/>
      </c>
      <c r="CI3" s="12">
        <f>"Y"&amp;IF(CI4-$F$46&gt;=1,CI4-$F$46,CI4-$F$46-1)</f>
        <v/>
      </c>
      <c r="CJ3" s="12">
        <f>"Y"&amp;IF(CJ4-$F$46&gt;=1,CJ4-$F$46,CJ4-$F$46-1)</f>
        <v/>
      </c>
      <c r="CK3" s="12">
        <f>"Y"&amp;IF(CK4-$F$46&gt;=1,CK4-$F$46,CK4-$F$46-1)</f>
        <v/>
      </c>
      <c r="CL3" s="12">
        <f>"Y"&amp;IF(CL4-$F$46&gt;=1,CL4-$F$46,CL4-$F$46-1)</f>
        <v/>
      </c>
      <c r="CM3" s="12">
        <f>"Y"&amp;IF(CM4-$F$46&gt;=1,CM4-$F$46,CM4-$F$46-1)</f>
        <v/>
      </c>
      <c r="CN3" s="12">
        <f>"Y"&amp;IF(CN4-$F$46&gt;=1,CN4-$F$46,CN4-$F$46-1)</f>
        <v/>
      </c>
      <c r="CO3" s="12">
        <f>"Y"&amp;IF(CO4-$F$46&gt;=1,CO4-$F$46,CO4-$F$46-1)</f>
        <v/>
      </c>
      <c r="CP3" s="12">
        <f>"Y"&amp;IF(CP4-$F$46&gt;=1,CP4-$F$46,CP4-$F$46-1)</f>
        <v/>
      </c>
      <c r="CQ3" s="12">
        <f>"Y"&amp;IF(CQ4-$F$46&gt;=1,CQ4-$F$46,CQ4-$F$46-1)</f>
        <v/>
      </c>
      <c r="CR3" s="12">
        <f>"Y"&amp;IF(CR4-$F$46&gt;=1,CR4-$F$46,CR4-$F$46-1)</f>
        <v/>
      </c>
      <c r="CS3" s="12">
        <f>"Y"&amp;IF(CS4-$F$46&gt;=1,CS4-$F$46,CS4-$F$46-1)</f>
        <v/>
      </c>
      <c r="CT3" s="12">
        <f>"Y"&amp;IF(CT4-$F$46&gt;=1,CT4-$F$46,CT4-$F$46-1)</f>
        <v/>
      </c>
      <c r="CU3" s="12">
        <f>"Y"&amp;IF(CU4-$F$46&gt;=1,CU4-$F$46,CU4-$F$46-1)</f>
        <v/>
      </c>
      <c r="CV3" s="12">
        <f>"Y"&amp;IF(CV4-$F$46&gt;=1,CV4-$F$46,CV4-$F$46-1)</f>
        <v/>
      </c>
      <c r="CW3" s="12">
        <f>"Y"&amp;IF(CW4-$F$46&gt;=1,CW4-$F$46,CW4-$F$46-1)</f>
        <v/>
      </c>
      <c r="CX3" s="12">
        <f>"Y"&amp;IF(CX4-$F$46&gt;=1,CX4-$F$46,CX4-$F$46-1)</f>
        <v/>
      </c>
      <c r="CY3" s="12">
        <f>"Y"&amp;IF(CY4-$F$46&gt;=1,CY4-$F$46,CY4-$F$46-1)</f>
        <v/>
      </c>
      <c r="CZ3" s="12">
        <f>"Y"&amp;IF(CZ4-$F$46&gt;=1,CZ4-$F$46,CZ4-$F$46-1)</f>
        <v/>
      </c>
      <c r="DA3" s="12">
        <f>"Y"&amp;IF(DA4-$F$46&gt;=1,DA4-$F$46,DA4-$F$46-1)</f>
        <v/>
      </c>
      <c r="DB3" s="12">
        <f>"Y"&amp;IF(DB4-$F$46&gt;=1,DB4-$F$46,DB4-$F$46-1)</f>
        <v/>
      </c>
      <c r="DC3" s="7" t="n"/>
    </row>
    <row r="4">
      <c r="A4" s="5" t="n"/>
      <c r="B4" s="5" t="n"/>
      <c r="C4" s="5" t="n"/>
      <c r="D4" s="5" t="n"/>
      <c r="E4" s="7" t="n"/>
      <c r="F4" s="7" t="n"/>
      <c r="G4" s="7" t="n"/>
      <c r="H4" s="7" t="n"/>
      <c r="I4" s="7" t="n"/>
      <c r="J4" s="7" t="n"/>
      <c r="K4" s="7" t="n"/>
      <c r="L4" s="7" t="n"/>
      <c r="M4" s="7" t="n"/>
      <c r="N4" s="7" t="n"/>
      <c r="O4" s="7" t="n"/>
      <c r="P4" s="7" t="n"/>
      <c r="Q4" s="7" t="n"/>
      <c r="R4" s="7" t="n"/>
      <c r="S4" s="7" t="n"/>
      <c r="T4" s="7" t="n"/>
      <c r="U4" s="7" t="n"/>
      <c r="V4" s="7" t="n"/>
      <c r="W4" s="7" t="n"/>
      <c r="X4" s="7" t="n"/>
      <c r="Y4" s="6" t="inlineStr">
        <is>
          <t>Model Year:</t>
        </is>
      </c>
      <c r="Z4" s="7" t="n"/>
      <c r="AA4" s="12" t="n">
        <v>1</v>
      </c>
      <c r="AB4" s="12">
        <f>AA4+1</f>
        <v/>
      </c>
      <c r="AC4" s="12">
        <f>AB4+1</f>
        <v/>
      </c>
      <c r="AD4" s="12">
        <f>AC4+1</f>
        <v/>
      </c>
      <c r="AE4" s="12">
        <f>AD4+1</f>
        <v/>
      </c>
      <c r="AF4" s="12">
        <f>AE4+1</f>
        <v/>
      </c>
      <c r="AG4" s="12">
        <f>AF4+1</f>
        <v/>
      </c>
      <c r="AH4" s="12">
        <f>AG4+1</f>
        <v/>
      </c>
      <c r="AI4" s="12">
        <f>AH4+1</f>
        <v/>
      </c>
      <c r="AJ4" s="12">
        <f>AI4+1</f>
        <v/>
      </c>
      <c r="AK4" s="12">
        <f>AJ4+1</f>
        <v/>
      </c>
      <c r="AL4" s="12">
        <f>AK4+1</f>
        <v/>
      </c>
      <c r="AM4" s="12">
        <f>AL4+1</f>
        <v/>
      </c>
      <c r="AN4" s="12">
        <f>AM4+1</f>
        <v/>
      </c>
      <c r="AO4" s="12">
        <f>AN4+1</f>
        <v/>
      </c>
      <c r="AP4" s="12">
        <f>AO4+1</f>
        <v/>
      </c>
      <c r="AQ4" s="12">
        <f>AP4+1</f>
        <v/>
      </c>
      <c r="AR4" s="12">
        <f>AQ4+1</f>
        <v/>
      </c>
      <c r="AS4" s="12">
        <f>AR4+1</f>
        <v/>
      </c>
      <c r="AT4" s="12">
        <f>AS4+1</f>
        <v/>
      </c>
      <c r="AU4" s="12">
        <f>AT4+1</f>
        <v/>
      </c>
      <c r="AV4" s="12">
        <f>AU4+1</f>
        <v/>
      </c>
      <c r="AW4" s="12">
        <f>AV4+1</f>
        <v/>
      </c>
      <c r="AX4" s="12">
        <f>AW4+1</f>
        <v/>
      </c>
      <c r="AY4" s="12">
        <f>AX4+1</f>
        <v/>
      </c>
      <c r="AZ4" s="12">
        <f>AY4+1</f>
        <v/>
      </c>
      <c r="BA4" s="12">
        <f>AZ4+1</f>
        <v/>
      </c>
      <c r="BB4" s="12">
        <f>BA4+1</f>
        <v/>
      </c>
      <c r="BC4" s="12">
        <f>BB4+1</f>
        <v/>
      </c>
      <c r="BD4" s="12">
        <f>BC4+1</f>
        <v/>
      </c>
      <c r="BE4" s="12">
        <f>BD4+1</f>
        <v/>
      </c>
      <c r="BF4" s="12">
        <f>BE4+1</f>
        <v/>
      </c>
      <c r="BG4" s="12">
        <f>BF4+1</f>
        <v/>
      </c>
      <c r="BH4" s="12">
        <f>BG4+1</f>
        <v/>
      </c>
      <c r="BI4" s="12">
        <f>BH4+1</f>
        <v/>
      </c>
      <c r="BJ4" s="12">
        <f>BI4+1</f>
        <v/>
      </c>
      <c r="BK4" s="12">
        <f>BJ4+1</f>
        <v/>
      </c>
      <c r="BL4" s="12">
        <f>BK4+1</f>
        <v/>
      </c>
      <c r="BM4" s="12">
        <f>BL4+1</f>
        <v/>
      </c>
      <c r="BN4" s="12">
        <f>BM4+1</f>
        <v/>
      </c>
      <c r="BO4" s="12">
        <f>BN4+1</f>
        <v/>
      </c>
      <c r="BP4" s="12">
        <f>BO4+1</f>
        <v/>
      </c>
      <c r="BQ4" s="12">
        <f>BP4+1</f>
        <v/>
      </c>
      <c r="BR4" s="12">
        <f>BQ4+1</f>
        <v/>
      </c>
      <c r="BS4" s="12">
        <f>BR4+1</f>
        <v/>
      </c>
      <c r="BT4" s="12">
        <f>BS4+1</f>
        <v/>
      </c>
      <c r="BU4" s="12">
        <f>BT4+1</f>
        <v/>
      </c>
      <c r="BV4" s="12">
        <f>BU4+1</f>
        <v/>
      </c>
      <c r="BW4" s="12">
        <f>BV4+1</f>
        <v/>
      </c>
      <c r="BX4" s="12">
        <f>BW4+1</f>
        <v/>
      </c>
      <c r="BY4" s="12">
        <f>BX4+1</f>
        <v/>
      </c>
      <c r="BZ4" s="12">
        <f>BY4+1</f>
        <v/>
      </c>
      <c r="CA4" s="12">
        <f>BZ4+1</f>
        <v/>
      </c>
      <c r="CB4" s="12">
        <f>CA4+1</f>
        <v/>
      </c>
      <c r="CC4" s="12">
        <f>CB4+1</f>
        <v/>
      </c>
      <c r="CD4" s="12">
        <f>CC4+1</f>
        <v/>
      </c>
      <c r="CE4" s="12">
        <f>CD4+1</f>
        <v/>
      </c>
      <c r="CF4" s="12">
        <f>CE4+1</f>
        <v/>
      </c>
      <c r="CG4" s="12">
        <f>CF4+1</f>
        <v/>
      </c>
      <c r="CH4" s="12">
        <f>CG4+1</f>
        <v/>
      </c>
      <c r="CI4" s="12">
        <f>CH4+1</f>
        <v/>
      </c>
      <c r="CJ4" s="12">
        <f>CI4+1</f>
        <v/>
      </c>
      <c r="CK4" s="12">
        <f>CJ4+1</f>
        <v/>
      </c>
      <c r="CL4" s="12">
        <f>CK4+1</f>
        <v/>
      </c>
      <c r="CM4" s="12">
        <f>CL4+1</f>
        <v/>
      </c>
      <c r="CN4" s="12">
        <f>CM4+1</f>
        <v/>
      </c>
      <c r="CO4" s="12">
        <f>CN4+1</f>
        <v/>
      </c>
      <c r="CP4" s="12">
        <f>CO4+1</f>
        <v/>
      </c>
      <c r="CQ4" s="12">
        <f>CP4+1</f>
        <v/>
      </c>
      <c r="CR4" s="12">
        <f>CQ4+1</f>
        <v/>
      </c>
      <c r="CS4" s="12">
        <f>CR4+1</f>
        <v/>
      </c>
      <c r="CT4" s="12">
        <f>CS4+1</f>
        <v/>
      </c>
      <c r="CU4" s="12">
        <f>CT4+1</f>
        <v/>
      </c>
      <c r="CV4" s="12">
        <f>CU4+1</f>
        <v/>
      </c>
      <c r="CW4" s="12">
        <f>CV4+1</f>
        <v/>
      </c>
      <c r="CX4" s="12">
        <f>CW4+1</f>
        <v/>
      </c>
      <c r="CY4" s="12">
        <f>CX4+1</f>
        <v/>
      </c>
      <c r="CZ4" s="12">
        <f>CY4+1</f>
        <v/>
      </c>
      <c r="DA4" s="12">
        <f>CZ4+1</f>
        <v/>
      </c>
      <c r="DB4" s="12">
        <f>DA4+1</f>
        <v/>
      </c>
      <c r="DC4" s="7" t="n"/>
    </row>
    <row r="5">
      <c r="A5" s="5" t="n"/>
      <c r="B5" s="5" t="n"/>
      <c r="C5" s="5" t="n"/>
      <c r="D5" s="5" t="n"/>
      <c r="E5" s="5" t="n"/>
      <c r="F5" s="6" t="n"/>
      <c r="G5" s="5" t="n"/>
      <c r="H5" s="7" t="n"/>
      <c r="I5" s="7" t="n"/>
      <c r="J5" s="7" t="n"/>
      <c r="K5" s="7" t="n"/>
      <c r="L5" s="7" t="n"/>
      <c r="M5" s="7" t="n"/>
      <c r="N5" s="7" t="n"/>
      <c r="O5" s="7" t="n"/>
      <c r="P5" s="7" t="n"/>
      <c r="Q5" s="7" t="n"/>
      <c r="R5" s="7" t="n"/>
      <c r="S5" s="7" t="n"/>
      <c r="T5" s="7" t="n"/>
      <c r="U5" s="7" t="n"/>
      <c r="V5" s="7" t="n"/>
      <c r="W5" s="7" t="n"/>
      <c r="X5" s="7" t="n"/>
      <c r="Y5" s="7" t="n"/>
      <c r="Z5" s="7" t="n"/>
      <c r="AA5" s="7" t="n"/>
      <c r="AB5" s="7" t="n"/>
      <c r="AC5" s="7" t="n"/>
      <c r="AD5" s="7" t="n"/>
      <c r="AE5" s="7" t="n"/>
      <c r="AF5" s="7" t="n"/>
      <c r="AG5" s="7" t="n"/>
      <c r="AH5" s="7" t="n"/>
      <c r="AI5" s="7" t="n"/>
      <c r="AJ5" s="7" t="n"/>
      <c r="AK5" s="7" t="n"/>
      <c r="AL5" s="7" t="n"/>
      <c r="AM5" s="7" t="n"/>
      <c r="AN5" s="7" t="n"/>
      <c r="AO5" s="7" t="n"/>
      <c r="AP5" s="7" t="n"/>
      <c r="AQ5" s="7" t="n"/>
      <c r="AR5" s="7" t="n"/>
      <c r="AS5" s="7" t="n"/>
      <c r="AT5" s="7" t="n"/>
      <c r="AU5" s="7" t="n"/>
      <c r="AV5" s="7" t="n"/>
      <c r="AW5" s="7" t="n"/>
      <c r="AX5" s="7" t="n"/>
      <c r="AY5" s="7" t="n"/>
      <c r="AZ5" s="7" t="n"/>
      <c r="BA5" s="7" t="n"/>
      <c r="BB5" s="7" t="n"/>
      <c r="BC5" s="7" t="n"/>
      <c r="BD5" s="7" t="n"/>
      <c r="BE5" s="7" t="n"/>
      <c r="BF5" s="7" t="n"/>
      <c r="BG5" s="7" t="n"/>
      <c r="BH5" s="7" t="n"/>
      <c r="BI5" s="7" t="n"/>
      <c r="BJ5" s="7" t="n"/>
      <c r="BK5" s="7" t="n"/>
      <c r="BL5" s="7" t="n"/>
      <c r="BM5" s="7" t="n"/>
      <c r="BN5" s="7" t="n"/>
      <c r="BO5" s="7" t="n"/>
      <c r="BP5" s="7" t="n"/>
      <c r="BQ5" s="7" t="n"/>
      <c r="BR5" s="7" t="n"/>
      <c r="BS5" s="7" t="n"/>
      <c r="BT5" s="7" t="n"/>
      <c r="BU5" s="7" t="n"/>
      <c r="BV5" s="7" t="n"/>
      <c r="BW5" s="7" t="n"/>
      <c r="BX5" s="7" t="n"/>
      <c r="BY5" s="7" t="n"/>
      <c r="BZ5" s="7" t="n"/>
      <c r="CA5" s="7" t="n"/>
      <c r="CB5" s="7" t="n"/>
      <c r="CC5" s="7" t="n"/>
      <c r="CD5" s="7" t="n"/>
      <c r="CE5" s="7" t="n"/>
      <c r="CF5" s="7" t="n"/>
      <c r="CG5" s="7" t="n"/>
      <c r="CH5" s="7" t="n"/>
      <c r="CI5" s="7" t="n"/>
      <c r="CJ5" s="7" t="n"/>
      <c r="CK5" s="7" t="n"/>
      <c r="CL5" s="7" t="n"/>
      <c r="CM5" s="7" t="n"/>
      <c r="CN5" s="7" t="n"/>
      <c r="CO5" s="7" t="n"/>
      <c r="CP5" s="7" t="n"/>
      <c r="CQ5" s="7" t="n"/>
      <c r="CR5" s="7" t="n"/>
      <c r="CS5" s="7" t="n"/>
      <c r="CT5" s="7" t="n"/>
      <c r="CU5" s="7" t="n"/>
      <c r="CV5" s="7" t="n"/>
      <c r="CW5" s="7" t="n"/>
      <c r="CX5" s="7" t="n"/>
      <c r="CY5" s="7" t="n"/>
      <c r="CZ5" s="7" t="n"/>
      <c r="DA5" s="7" t="n"/>
      <c r="DB5" s="7" t="n"/>
      <c r="DC5" s="7" t="n"/>
    </row>
    <row r="6">
      <c r="A6" s="5" t="n"/>
      <c r="B6" s="5" t="n"/>
      <c r="C6" s="5" t="n"/>
      <c r="D6" s="5" t="n"/>
      <c r="E6" s="5" t="inlineStr">
        <is>
          <t>Line Item</t>
        </is>
      </c>
      <c r="F6" s="16" t="inlineStr">
        <is>
          <t>Amount</t>
        </is>
      </c>
      <c r="G6" s="17" t="inlineStr">
        <is>
          <t>Unit</t>
        </is>
      </c>
      <c r="H6" s="212" t="inlineStr">
        <is>
          <t>Comment/Source/Named Range</t>
        </is>
      </c>
      <c r="I6" s="7" t="n"/>
      <c r="J6" s="7" t="n"/>
      <c r="K6" s="7" t="n"/>
      <c r="L6" s="7" t="n"/>
      <c r="M6" s="7" t="n"/>
      <c r="N6" s="7" t="n"/>
      <c r="O6" s="7" t="n"/>
      <c r="P6" s="7" t="n"/>
      <c r="Q6" s="7" t="n"/>
      <c r="R6" s="7" t="n"/>
      <c r="S6" s="7" t="n"/>
      <c r="T6" s="7" t="n"/>
      <c r="U6" s="7" t="n"/>
      <c r="V6" s="7" t="n"/>
      <c r="W6" s="7" t="n"/>
      <c r="X6" s="7" t="n"/>
      <c r="Y6" s="6" t="inlineStr">
        <is>
          <t>Sum/Max/Av.</t>
        </is>
      </c>
      <c r="Z6" s="7" t="n"/>
      <c r="AA6" s="7" t="n"/>
      <c r="AB6" s="7" t="n"/>
      <c r="AC6" s="7" t="n"/>
      <c r="AD6" s="7" t="n"/>
      <c r="AE6" s="7" t="n"/>
      <c r="AF6" s="7" t="n"/>
      <c r="AG6" s="7" t="n"/>
      <c r="AH6" s="7" t="n"/>
      <c r="AI6" s="7" t="n"/>
      <c r="AJ6" s="7" t="n"/>
      <c r="AK6" s="7" t="n"/>
      <c r="AL6" s="7" t="n"/>
      <c r="AM6" s="7" t="n"/>
      <c r="AN6" s="7" t="n"/>
      <c r="AO6" s="7" t="n"/>
      <c r="AP6" s="7" t="n"/>
      <c r="AQ6" s="7" t="n"/>
      <c r="AR6" s="7" t="n"/>
      <c r="AS6" s="7" t="n"/>
      <c r="AT6" s="7" t="n"/>
      <c r="AU6" s="7" t="n"/>
      <c r="AV6" s="7" t="n"/>
      <c r="AW6" s="7" t="n"/>
      <c r="AX6" s="7" t="n"/>
      <c r="AY6" s="7" t="n"/>
      <c r="AZ6" s="7" t="n"/>
      <c r="BA6" s="7" t="n"/>
      <c r="BB6" s="7" t="n"/>
      <c r="BC6" s="7" t="n"/>
      <c r="BD6" s="7" t="n"/>
      <c r="BE6" s="7" t="n"/>
      <c r="BF6" s="7" t="n"/>
      <c r="BG6" s="7" t="n"/>
      <c r="BH6" s="7" t="n"/>
      <c r="BI6" s="7" t="n"/>
      <c r="BJ6" s="7" t="n"/>
      <c r="BK6" s="7" t="n"/>
      <c r="BL6" s="7" t="n"/>
      <c r="BM6" s="7" t="n"/>
      <c r="BN6" s="7" t="n"/>
      <c r="BO6" s="7" t="n"/>
      <c r="BP6" s="7" t="n"/>
      <c r="BQ6" s="7" t="n"/>
      <c r="BR6" s="7" t="n"/>
      <c r="BS6" s="7" t="n"/>
      <c r="BT6" s="7" t="n"/>
      <c r="BU6" s="7" t="n"/>
      <c r="BV6" s="7" t="n"/>
      <c r="BW6" s="7" t="n"/>
      <c r="BX6" s="7" t="n"/>
      <c r="BY6" s="7" t="n"/>
      <c r="BZ6" s="7" t="n"/>
      <c r="CA6" s="7" t="n"/>
      <c r="CB6" s="7" t="n"/>
      <c r="CC6" s="7" t="n"/>
      <c r="CD6" s="7" t="n"/>
      <c r="CE6" s="7" t="n"/>
      <c r="CF6" s="7" t="n"/>
      <c r="CG6" s="7" t="n"/>
      <c r="CH6" s="7" t="n"/>
      <c r="CI6" s="7" t="n"/>
      <c r="CJ6" s="7" t="n"/>
      <c r="CK6" s="7" t="n"/>
      <c r="CL6" s="7" t="n"/>
      <c r="CM6" s="7" t="n"/>
      <c r="CN6" s="7" t="n"/>
      <c r="CO6" s="7" t="n"/>
      <c r="CP6" s="7" t="n"/>
      <c r="CQ6" s="7" t="n"/>
      <c r="CR6" s="7" t="n"/>
      <c r="CS6" s="7" t="n"/>
      <c r="CT6" s="7" t="n"/>
      <c r="CU6" s="7" t="n"/>
      <c r="CV6" s="7" t="n"/>
      <c r="CW6" s="7" t="n"/>
      <c r="CX6" s="7" t="n"/>
      <c r="CY6" s="7" t="n"/>
      <c r="CZ6" s="7" t="n"/>
      <c r="DA6" s="7" t="n"/>
      <c r="DB6" s="7" t="n"/>
      <c r="DC6" s="7" t="n"/>
    </row>
    <row r="8" ht="20.4" customHeight="1" thickBot="1">
      <c r="A8" s="18" t="inlineStr">
        <is>
          <t>Information</t>
        </is>
      </c>
      <c r="B8" s="18" t="n"/>
      <c r="C8" s="18" t="n"/>
      <c r="D8" s="18" t="n"/>
      <c r="E8" s="18" t="n"/>
      <c r="F8" s="18" t="n"/>
      <c r="G8" s="18" t="n"/>
      <c r="H8" s="18" t="n"/>
      <c r="I8" s="18" t="n"/>
      <c r="J8" s="18" t="n"/>
      <c r="K8" s="18" t="n"/>
      <c r="L8" s="18" t="n"/>
      <c r="M8" s="18" t="n"/>
      <c r="N8" s="18" t="n"/>
      <c r="O8" s="18" t="n"/>
      <c r="P8" s="18" t="n"/>
      <c r="Q8" s="18" t="n"/>
      <c r="R8" s="18" t="n"/>
      <c r="S8" s="18" t="n"/>
      <c r="T8" s="18" t="n"/>
      <c r="U8" s="18" t="n"/>
      <c r="V8" s="18" t="n"/>
      <c r="W8" s="18" t="n"/>
      <c r="X8" s="18" t="n"/>
      <c r="Y8" s="18" t="n"/>
      <c r="Z8" s="18" t="n"/>
      <c r="AA8" s="18" t="n"/>
      <c r="AB8" s="18" t="n"/>
      <c r="AC8" s="18" t="n"/>
      <c r="AD8" s="18" t="n"/>
      <c r="AE8" s="18" t="n"/>
      <c r="AF8" s="18" t="n"/>
      <c r="AG8" s="18" t="n"/>
      <c r="AH8" s="18" t="n"/>
      <c r="AI8" s="18" t="n"/>
      <c r="AJ8" s="18" t="n"/>
      <c r="AK8" s="18" t="n"/>
      <c r="AL8" s="18" t="n"/>
      <c r="AM8" s="18" t="n"/>
      <c r="AN8" s="18" t="n"/>
      <c r="AO8" s="18" t="n"/>
      <c r="AP8" s="18" t="n"/>
      <c r="AQ8" s="18" t="n"/>
      <c r="AR8" s="18" t="n"/>
      <c r="AS8" s="18" t="n"/>
      <c r="AT8" s="18" t="n"/>
      <c r="AU8" s="18" t="n"/>
      <c r="AV8" s="18" t="n"/>
      <c r="AW8" s="18" t="n"/>
      <c r="AX8" s="18" t="n"/>
      <c r="AY8" s="18" t="n"/>
      <c r="AZ8" s="18" t="n"/>
      <c r="BA8" s="18" t="n"/>
      <c r="BB8" s="18" t="n"/>
      <c r="BC8" s="18" t="n"/>
      <c r="BD8" s="18" t="n"/>
      <c r="BE8" s="18" t="n"/>
      <c r="BF8" s="18" t="n"/>
      <c r="BG8" s="18" t="n"/>
      <c r="BH8" s="18" t="n"/>
      <c r="BI8" s="18" t="n"/>
      <c r="BJ8" s="18" t="n"/>
      <c r="BK8" s="18" t="n"/>
      <c r="BL8" s="18" t="n"/>
      <c r="BM8" s="18" t="n"/>
      <c r="BN8" s="18" t="n"/>
      <c r="BO8" s="18" t="n"/>
      <c r="BP8" s="18" t="n"/>
      <c r="BQ8" s="18" t="n"/>
      <c r="BR8" s="18" t="n"/>
      <c r="BS8" s="18" t="n"/>
      <c r="BT8" s="18" t="n"/>
      <c r="BU8" s="18" t="n"/>
      <c r="BV8" s="18" t="n"/>
      <c r="BW8" s="18" t="n"/>
      <c r="BX8" s="18" t="n"/>
      <c r="BY8" s="18" t="n"/>
      <c r="BZ8" s="18" t="n"/>
      <c r="CA8" s="18" t="n"/>
      <c r="CB8" s="18" t="n"/>
      <c r="CC8" s="18" t="n"/>
      <c r="CD8" s="18" t="n"/>
      <c r="CE8" s="18" t="n"/>
      <c r="CF8" s="18" t="n"/>
      <c r="CG8" s="18" t="n"/>
      <c r="CH8" s="18" t="n"/>
      <c r="CI8" s="18" t="n"/>
      <c r="CJ8" s="18" t="n"/>
      <c r="CK8" s="18" t="n"/>
      <c r="CL8" s="18" t="n"/>
      <c r="CM8" s="18" t="n"/>
      <c r="CN8" s="18" t="n"/>
      <c r="CO8" s="18" t="n"/>
      <c r="CP8" s="18" t="n"/>
      <c r="CQ8" s="18" t="n"/>
      <c r="CR8" s="18" t="n"/>
      <c r="CS8" s="18" t="n"/>
      <c r="CT8" s="18" t="n"/>
      <c r="CU8" s="18" t="n"/>
      <c r="CV8" s="18" t="n"/>
      <c r="CW8" s="18" t="n"/>
      <c r="CX8" s="18" t="n"/>
      <c r="CY8" s="18" t="n"/>
      <c r="CZ8" s="18" t="n"/>
      <c r="DA8" s="18" t="n"/>
      <c r="DB8" s="18" t="n"/>
      <c r="DC8" s="18" t="n"/>
    </row>
    <row r="9" outlineLevel="1" ht="15" customHeight="1" thickTop="1"/>
    <row r="10" outlineLevel="1" ht="18" customHeight="1" thickBot="1">
      <c r="B10" s="19" t="inlineStr">
        <is>
          <t>Model Information</t>
        </is>
      </c>
      <c r="C10" s="19" t="n"/>
      <c r="D10" s="19" t="n"/>
      <c r="E10" s="19" t="n"/>
      <c r="F10" s="19" t="n"/>
      <c r="G10" s="19" t="n"/>
      <c r="H10" s="19" t="n"/>
      <c r="I10" s="19" t="n"/>
      <c r="J10" s="19" t="n"/>
      <c r="K10" s="19" t="n"/>
      <c r="L10" s="19" t="n"/>
      <c r="M10" s="19" t="n"/>
      <c r="N10" s="19" t="n"/>
      <c r="O10" s="19" t="n"/>
      <c r="P10" s="19" t="n"/>
      <c r="Q10" s="19" t="n"/>
      <c r="R10" s="19" t="n"/>
      <c r="S10" s="19" t="n"/>
      <c r="T10" s="19" t="n"/>
      <c r="U10" s="19" t="n"/>
      <c r="V10" s="19" t="n"/>
      <c r="W10" s="19" t="n"/>
      <c r="X10" s="19" t="n"/>
      <c r="Y10" s="19" t="n"/>
      <c r="Z10" s="19" t="n"/>
      <c r="AA10" s="19" t="n"/>
      <c r="AB10" s="19" t="n"/>
      <c r="AC10" s="19" t="n"/>
      <c r="AD10" s="19" t="n"/>
      <c r="AE10" s="19" t="n"/>
      <c r="AF10" s="19" t="n"/>
      <c r="AG10" s="19" t="n"/>
      <c r="AH10" s="19" t="n"/>
      <c r="AI10" s="19" t="n"/>
      <c r="AJ10" s="19" t="n"/>
      <c r="AK10" s="19" t="n"/>
      <c r="AL10" s="19" t="n"/>
      <c r="AM10" s="19" t="n"/>
      <c r="AN10" s="19" t="n"/>
      <c r="AO10" s="19" t="n"/>
      <c r="AP10" s="19" t="n"/>
      <c r="AQ10" s="19" t="n"/>
      <c r="AR10" s="19" t="n"/>
      <c r="AS10" s="19" t="n"/>
      <c r="AT10" s="19" t="n"/>
      <c r="AU10" s="19" t="n"/>
      <c r="AV10" s="19" t="n"/>
      <c r="AW10" s="19" t="n"/>
      <c r="AX10" s="19" t="n"/>
      <c r="AY10" s="19" t="n"/>
      <c r="AZ10" s="19" t="n"/>
      <c r="BA10" s="19" t="n"/>
      <c r="BB10" s="19" t="n"/>
      <c r="BC10" s="19" t="n"/>
      <c r="BD10" s="19" t="n"/>
      <c r="BE10" s="19" t="n"/>
      <c r="BF10" s="19" t="n"/>
      <c r="BG10" s="19" t="n"/>
      <c r="BH10" s="19" t="n"/>
      <c r="BI10" s="19" t="n"/>
      <c r="BJ10" s="19" t="n"/>
      <c r="BK10" s="19" t="n"/>
      <c r="BL10" s="19" t="n"/>
      <c r="BM10" s="19" t="n"/>
      <c r="BN10" s="19" t="n"/>
      <c r="BO10" s="19" t="n"/>
      <c r="BP10" s="19" t="n"/>
      <c r="BQ10" s="19" t="n"/>
      <c r="BR10" s="19" t="n"/>
      <c r="BS10" s="19" t="n"/>
      <c r="BT10" s="19" t="n"/>
      <c r="BU10" s="19" t="n"/>
      <c r="BV10" s="19" t="n"/>
      <c r="BW10" s="19" t="n"/>
      <c r="BX10" s="19" t="n"/>
      <c r="BY10" s="19" t="n"/>
      <c r="BZ10" s="19" t="n"/>
      <c r="CA10" s="19" t="n"/>
      <c r="CB10" s="19" t="n"/>
      <c r="CC10" s="19" t="n"/>
      <c r="CD10" s="19" t="n"/>
      <c r="CE10" s="19" t="n"/>
      <c r="CF10" s="19" t="n"/>
      <c r="CG10" s="19" t="n"/>
      <c r="CH10" s="19" t="n"/>
      <c r="CI10" s="19" t="n"/>
      <c r="CJ10" s="19" t="n"/>
      <c r="CK10" s="19" t="n"/>
      <c r="CL10" s="19" t="n"/>
      <c r="CM10" s="19" t="n"/>
      <c r="CN10" s="19" t="n"/>
      <c r="CO10" s="19" t="n"/>
      <c r="CP10" s="19" t="n"/>
      <c r="CQ10" s="19" t="n"/>
      <c r="CR10" s="19" t="n"/>
      <c r="CS10" s="19" t="n"/>
      <c r="CT10" s="19" t="n"/>
      <c r="CU10" s="19" t="n"/>
      <c r="CV10" s="19" t="n"/>
      <c r="CW10" s="19" t="n"/>
      <c r="CX10" s="19" t="n"/>
      <c r="CY10" s="19" t="n"/>
      <c r="CZ10" s="19" t="n"/>
      <c r="DA10" s="19" t="n"/>
      <c r="DB10" s="19" t="n"/>
      <c r="DC10" s="19" t="n"/>
    </row>
    <row r="11" outlineLevel="2" ht="15" customHeight="1" thickTop="1"/>
    <row r="12" outlineLevel="2">
      <c r="C12" s="20" t="inlineStr">
        <is>
          <t>Model details</t>
        </is>
      </c>
    </row>
    <row r="13" outlineLevel="2"/>
    <row r="14" outlineLevel="2">
      <c r="E14" s="2" t="inlineStr">
        <is>
          <t>Model Name</t>
        </is>
      </c>
      <c r="F14" s="117" t="inlineStr">
        <is>
          <t>Vizsla Silver - Panuco Project (Sinaloa, Mexico)</t>
        </is>
      </c>
      <c r="G14" s="21" t="inlineStr">
        <is>
          <t>text</t>
        </is>
      </c>
    </row>
    <row r="15" outlineLevel="2"/>
    <row r="16" outlineLevel="1"/>
    <row r="18" ht="20.4" customHeight="1" thickBot="1">
      <c r="A18" s="18" t="inlineStr">
        <is>
          <t>Valuation Assumptions</t>
        </is>
      </c>
      <c r="B18" s="18" t="n"/>
      <c r="C18" s="18" t="n"/>
      <c r="D18" s="18" t="n"/>
      <c r="E18" s="18" t="n"/>
      <c r="F18" s="18" t="n"/>
      <c r="G18" s="18" t="n"/>
      <c r="H18" s="18" t="n"/>
      <c r="I18" s="18" t="n"/>
      <c r="J18" s="18" t="n"/>
      <c r="K18" s="18" t="n"/>
      <c r="L18" s="18" t="n"/>
      <c r="M18" s="18" t="n"/>
      <c r="N18" s="18" t="n"/>
      <c r="O18" s="18" t="n"/>
      <c r="P18" s="18" t="n"/>
      <c r="Q18" s="18" t="n"/>
      <c r="R18" s="18" t="n"/>
      <c r="S18" s="18" t="n"/>
      <c r="T18" s="18" t="n"/>
      <c r="U18" s="18" t="n"/>
      <c r="V18" s="18" t="n"/>
      <c r="W18" s="18" t="n"/>
      <c r="X18" s="18" t="n"/>
      <c r="Y18" s="18" t="n"/>
      <c r="Z18" s="18" t="n"/>
      <c r="AA18" s="18" t="n"/>
      <c r="AB18" s="18" t="n"/>
      <c r="AC18" s="18" t="n"/>
      <c r="AD18" s="18" t="n"/>
      <c r="AE18" s="18" t="n"/>
      <c r="AF18" s="18" t="n"/>
      <c r="AG18" s="18" t="n"/>
      <c r="AH18" s="18" t="n"/>
      <c r="AI18" s="18" t="n"/>
      <c r="AJ18" s="18" t="n"/>
      <c r="AK18" s="18" t="n"/>
      <c r="AL18" s="18" t="n"/>
      <c r="AM18" s="18" t="n"/>
      <c r="AN18" s="18" t="n"/>
      <c r="AO18" s="18" t="n"/>
      <c r="AP18" s="18" t="n"/>
      <c r="AQ18" s="18" t="n"/>
      <c r="AR18" s="18" t="n"/>
      <c r="AS18" s="18" t="n"/>
      <c r="AT18" s="18" t="n"/>
      <c r="AU18" s="18" t="n"/>
      <c r="AV18" s="18" t="n"/>
      <c r="AW18" s="18" t="n"/>
      <c r="AX18" s="18" t="n"/>
      <c r="AY18" s="18" t="n"/>
      <c r="AZ18" s="18" t="n"/>
      <c r="BA18" s="18" t="n"/>
      <c r="BB18" s="18" t="n"/>
      <c r="BC18" s="18" t="n"/>
      <c r="BD18" s="18" t="n"/>
      <c r="BE18" s="18" t="n"/>
      <c r="BF18" s="18" t="n"/>
      <c r="BG18" s="18" t="n"/>
      <c r="BH18" s="18" t="n"/>
      <c r="BI18" s="18" t="n"/>
      <c r="BJ18" s="18" t="n"/>
      <c r="BK18" s="18" t="n"/>
      <c r="BL18" s="18" t="n"/>
      <c r="BM18" s="18" t="n"/>
      <c r="BN18" s="18" t="n"/>
      <c r="BO18" s="18" t="n"/>
      <c r="BP18" s="18" t="n"/>
      <c r="BQ18" s="18" t="n"/>
      <c r="BR18" s="18" t="n"/>
      <c r="BS18" s="18" t="n"/>
      <c r="BT18" s="18" t="n"/>
      <c r="BU18" s="18" t="n"/>
      <c r="BV18" s="18" t="n"/>
      <c r="BW18" s="18" t="n"/>
      <c r="BX18" s="18" t="n"/>
      <c r="BY18" s="18" t="n"/>
      <c r="BZ18" s="18" t="n"/>
      <c r="CA18" s="18" t="n"/>
      <c r="CB18" s="18" t="n"/>
      <c r="CC18" s="18" t="n"/>
      <c r="CD18" s="18" t="n"/>
      <c r="CE18" s="18" t="n"/>
      <c r="CF18" s="18" t="n"/>
      <c r="CG18" s="18" t="n"/>
      <c r="CH18" s="18" t="n"/>
      <c r="CI18" s="18" t="n"/>
      <c r="CJ18" s="18" t="n"/>
      <c r="CK18" s="18" t="n"/>
      <c r="CL18" s="18" t="n"/>
      <c r="CM18" s="18" t="n"/>
      <c r="CN18" s="18" t="n"/>
      <c r="CO18" s="18" t="n"/>
      <c r="CP18" s="18" t="n"/>
      <c r="CQ18" s="18" t="n"/>
      <c r="CR18" s="18" t="n"/>
      <c r="CS18" s="18" t="n"/>
      <c r="CT18" s="18" t="n"/>
      <c r="CU18" s="18" t="n"/>
      <c r="CV18" s="18" t="n"/>
      <c r="CW18" s="18" t="n"/>
      <c r="CX18" s="18" t="n"/>
      <c r="CY18" s="18" t="n"/>
      <c r="CZ18" s="18" t="n"/>
      <c r="DA18" s="18" t="n"/>
      <c r="DB18" s="18" t="n"/>
      <c r="DC18" s="18" t="n"/>
    </row>
    <row r="19" outlineLevel="1" ht="15" customHeight="1" thickTop="1"/>
    <row r="20" outlineLevel="1" ht="18" customHeight="1" thickBot="1">
      <c r="B20" s="19" t="inlineStr">
        <is>
          <t>Working Capital</t>
        </is>
      </c>
      <c r="C20" s="19" t="n"/>
      <c r="D20" s="19" t="n"/>
      <c r="E20" s="19" t="n"/>
      <c r="F20" s="19" t="n"/>
      <c r="G20" s="19" t="n"/>
      <c r="H20" s="19" t="n"/>
      <c r="I20" s="19" t="n"/>
      <c r="J20" s="19" t="n"/>
      <c r="K20" s="19" t="n"/>
      <c r="L20" s="19" t="n"/>
      <c r="M20" s="19" t="n"/>
      <c r="N20" s="19" t="n"/>
      <c r="O20" s="19" t="n"/>
      <c r="P20" s="19" t="n"/>
      <c r="Q20" s="19" t="n"/>
      <c r="R20" s="19" t="n"/>
      <c r="S20" s="19" t="n"/>
      <c r="T20" s="19" t="n"/>
      <c r="U20" s="19" t="n"/>
      <c r="V20" s="19" t="n"/>
      <c r="W20" s="19" t="n"/>
      <c r="X20" s="19" t="n"/>
      <c r="Y20" s="19" t="n"/>
      <c r="Z20" s="19" t="n"/>
      <c r="AA20" s="19" t="n"/>
      <c r="AB20" s="19" t="n"/>
      <c r="AC20" s="19" t="n"/>
      <c r="AD20" s="19" t="n"/>
      <c r="AE20" s="19" t="n"/>
      <c r="AF20" s="19" t="n"/>
      <c r="AG20" s="19" t="n"/>
      <c r="AH20" s="19" t="n"/>
      <c r="AI20" s="19" t="n"/>
      <c r="AJ20" s="19" t="n"/>
      <c r="AK20" s="19" t="n"/>
      <c r="AL20" s="19" t="n"/>
      <c r="AM20" s="19" t="n"/>
      <c r="AN20" s="19" t="n"/>
      <c r="AO20" s="19" t="n"/>
      <c r="AP20" s="19" t="n"/>
      <c r="AQ20" s="19" t="n"/>
      <c r="AR20" s="19" t="n"/>
      <c r="AS20" s="19" t="n"/>
      <c r="AT20" s="19" t="n"/>
      <c r="AU20" s="19" t="n"/>
      <c r="AV20" s="19" t="n"/>
      <c r="AW20" s="19" t="n"/>
      <c r="AX20" s="19" t="n"/>
      <c r="AY20" s="19" t="n"/>
      <c r="AZ20" s="19" t="n"/>
      <c r="BA20" s="19" t="n"/>
      <c r="BB20" s="19" t="n"/>
      <c r="BC20" s="19" t="n"/>
      <c r="BD20" s="19" t="n"/>
      <c r="BE20" s="19" t="n"/>
      <c r="BF20" s="19" t="n"/>
      <c r="BG20" s="19" t="n"/>
      <c r="BH20" s="19" t="n"/>
      <c r="BI20" s="19" t="n"/>
      <c r="BJ20" s="19" t="n"/>
      <c r="BK20" s="19" t="n"/>
      <c r="BL20" s="19" t="n"/>
      <c r="BM20" s="19" t="n"/>
      <c r="BN20" s="19" t="n"/>
      <c r="BO20" s="19" t="n"/>
      <c r="BP20" s="19" t="n"/>
      <c r="BQ20" s="19" t="n"/>
      <c r="BR20" s="19" t="n"/>
      <c r="BS20" s="19" t="n"/>
      <c r="BT20" s="19" t="n"/>
      <c r="BU20" s="19" t="n"/>
      <c r="BV20" s="19" t="n"/>
      <c r="BW20" s="19" t="n"/>
      <c r="BX20" s="19" t="n"/>
      <c r="BY20" s="19" t="n"/>
      <c r="BZ20" s="19" t="n"/>
      <c r="CA20" s="19" t="n"/>
      <c r="CB20" s="19" t="n"/>
      <c r="CC20" s="19" t="n"/>
      <c r="CD20" s="19" t="n"/>
      <c r="CE20" s="19" t="n"/>
      <c r="CF20" s="19" t="n"/>
      <c r="CG20" s="19" t="n"/>
      <c r="CH20" s="19" t="n"/>
      <c r="CI20" s="19" t="n"/>
      <c r="CJ20" s="19" t="n"/>
      <c r="CK20" s="19" t="n"/>
      <c r="CL20" s="19" t="n"/>
      <c r="CM20" s="19" t="n"/>
      <c r="CN20" s="19" t="n"/>
      <c r="CO20" s="19" t="n"/>
      <c r="CP20" s="19" t="n"/>
      <c r="CQ20" s="19" t="n"/>
      <c r="CR20" s="19" t="n"/>
      <c r="CS20" s="19" t="n"/>
      <c r="CT20" s="19" t="n"/>
      <c r="CU20" s="19" t="n"/>
      <c r="CV20" s="19" t="n"/>
      <c r="CW20" s="19" t="n"/>
      <c r="CX20" s="19" t="n"/>
      <c r="CY20" s="19" t="n"/>
      <c r="CZ20" s="19" t="n"/>
      <c r="DA20" s="19" t="n"/>
      <c r="DB20" s="19" t="n"/>
      <c r="DC20" s="19" t="n"/>
    </row>
    <row r="21" outlineLevel="2" ht="15" customHeight="1" thickTop="1"/>
    <row r="22" outlineLevel="2">
      <c r="C22" s="20" t="inlineStr">
        <is>
          <t>Working capital cycle</t>
        </is>
      </c>
    </row>
    <row r="23" outlineLevel="2">
      <c r="E23" s="213" t="inlineStr">
        <is>
          <t>Working capital method</t>
        </is>
      </c>
      <c r="F23" s="95" t="inlineStr">
        <is>
          <t>Report</t>
        </is>
      </c>
      <c r="G23" s="110" t="inlineStr">
        <is>
          <t>Report/Template</t>
        </is>
      </c>
      <c r="H23" s="214" t="inlineStr">
        <is>
          <t>Working-capital method: 'Report' reads the published Table 22-2 per-year change (row 31); 'Model' reads the first-principles working-capital engine (the trade receivable / inventory / payable days engine plus the recoverable value-added-tax timing block on the Working Capital Detail sub-tab). Delivered on 'Report' so the model reconciles to the report's cash flows (Section 22.4.1, p.456; Table 22-2, p.460-461).</t>
        </is>
      </c>
    </row>
    <row r="24" outlineLevel="2">
      <c r="E24" s="2" t="inlineStr">
        <is>
          <t>Debtor days</t>
        </is>
      </c>
      <c r="F24" s="192" t="n">
        <v>30</v>
      </c>
      <c r="G24" s="21" t="inlineStr">
        <is>
          <t>days</t>
        </is>
      </c>
      <c r="H24" s="215" t="inlineStr">
        <is>
          <t>Accounts receivable 30 days (Section 22.4.1, p.456); live under the 'Model' working-capital method, where the trade-receivables block (Cash Flow &amp; Valuation rows 221-226) builds debtors at this day count on gross doré revenue.</t>
        </is>
      </c>
    </row>
    <row r="25" outlineLevel="2">
      <c r="E25" s="2" t="inlineStr">
        <is>
          <t>Inventory</t>
        </is>
      </c>
      <c r="F25" s="192" t="n">
        <v>30</v>
      </c>
      <c r="G25" s="21" t="inlineStr">
        <is>
          <t>days</t>
        </is>
      </c>
      <c r="H25" s="215" t="inlineStr">
        <is>
          <t>Inventory 30 days (Section 22.4.1, p.456); live under the 'Model' working-capital method, where the inventory block (Cash Flow &amp; Valuation rows 235-240) builds inventory at this day count on operating cost.</t>
        </is>
      </c>
    </row>
    <row r="26" outlineLevel="2">
      <c r="E26" s="2" t="inlineStr">
        <is>
          <t>Creditor days</t>
        </is>
      </c>
      <c r="F26" s="192" t="n">
        <v>30</v>
      </c>
      <c r="G26" s="21" t="inlineStr">
        <is>
          <t>days</t>
        </is>
      </c>
      <c r="H26" s="215" t="inlineStr">
        <is>
          <t>Accounts payable 30 days (Section 22.4.1, p.456); live under the 'Model' working-capital method, where the trade-creditors block (Cash Flow &amp; Valuation rows 249-254) builds creditors at this day count on operating cost.</t>
        </is>
      </c>
    </row>
    <row r="27" outlineLevel="2">
      <c r="G27" s="21" t="n"/>
    </row>
    <row r="28" outlineLevel="2">
      <c r="E28" s="2" t="inlineStr">
        <is>
          <t>Trade Debtors Account</t>
        </is>
      </c>
      <c r="F28" s="120" t="n">
        <v>0</v>
      </c>
      <c r="G28" s="21">
        <f>Currency_unit&amp;"'M"</f>
        <v/>
      </c>
      <c r="H28" s="215" t="inlineStr">
        <is>
          <t>Opening working-capital balance taken as nil at the start of the project; the trade receivable / inventory / payable days engine (Cash Flow &amp; Valuation rows 221-254) builds the balances from nil, with receivables establishing during the pre-production period (Section 22.4.1, p.456).</t>
        </is>
      </c>
    </row>
    <row r="29" outlineLevel="2">
      <c r="E29" s="2" t="inlineStr">
        <is>
          <t>Inventory</t>
        </is>
      </c>
      <c r="F29" s="120" t="n">
        <v>0</v>
      </c>
      <c r="G29" s="21">
        <f>Currency_unit&amp;"'M"</f>
        <v/>
      </c>
      <c r="H29" s="215" t="inlineStr">
        <is>
          <t>Opening working-capital balance taken as nil at the start of the project; the trade receivable / inventory / payable days engine (Cash Flow &amp; Valuation rows 221-254) builds the balances from nil, with receivables establishing during the pre-production period (Section 22.4.1, p.456).</t>
        </is>
      </c>
    </row>
    <row r="30" outlineLevel="2">
      <c r="E30" s="2" t="inlineStr">
        <is>
          <t>Trade Creditors Account</t>
        </is>
      </c>
      <c r="F30" s="120" t="n">
        <v>0</v>
      </c>
      <c r="G30" s="21">
        <f>Currency_unit&amp;"'M"</f>
        <v/>
      </c>
      <c r="H30" s="215" t="inlineStr">
        <is>
          <t>Opening working-capital balance taken as nil at the start of the project; the trade receivable / inventory / payable days engine (Cash Flow &amp; Valuation rows 221-254) builds the balances from nil, with receivables establishing during the pre-production period (Section 22.4.1, p.456).</t>
        </is>
      </c>
    </row>
    <row r="31" outlineLevel="2">
      <c r="E31" s="213" t="inlineStr">
        <is>
          <t>Net working capital movement (Report basis) [outflow +]</t>
        </is>
      </c>
      <c r="G31" s="110">
        <f>Currency_unit&amp;"'M"</f>
        <v/>
      </c>
      <c r="H31" s="214" t="inlineStr">
        <is>
          <t>Per-year change in working capital on the report basis (Table 22-2 'Change in Working Capital' row, p.460-461; outflow +), selected when the working-capital method (F23) is 'Report'. The report's published working capital reflects recoverable value-added-tax timing, net about US$10M inflow over life (Section 22.4.1, p.456).</t>
        </is>
      </c>
      <c r="AA31" s="94" t="n">
        <v>0</v>
      </c>
      <c r="AB31" s="94" t="n">
        <v>8</v>
      </c>
      <c r="AC31" s="94" t="n">
        <v>-10</v>
      </c>
      <c r="AD31" s="94" t="n">
        <v>1</v>
      </c>
      <c r="AE31" s="94" t="n">
        <v>0</v>
      </c>
      <c r="AF31" s="94" t="n">
        <v>13</v>
      </c>
      <c r="AG31" s="94" t="n">
        <v>-2</v>
      </c>
      <c r="AH31" s="94" t="n">
        <v>-2</v>
      </c>
      <c r="AI31" s="94" t="n">
        <v>-3</v>
      </c>
      <c r="AJ31" s="94" t="n">
        <v>0</v>
      </c>
      <c r="AK31" s="94" t="n">
        <v>-2</v>
      </c>
      <c r="AL31" s="94" t="n">
        <v>-12</v>
      </c>
      <c r="AM31" s="94" t="n">
        <v>1</v>
      </c>
      <c r="AN31" s="94" t="n">
        <v>-2</v>
      </c>
      <c r="AO31" s="216" t="n"/>
      <c r="AP31" s="216" t="n"/>
      <c r="AQ31" s="216" t="n"/>
      <c r="AR31" s="216" t="n"/>
      <c r="AS31" s="216" t="n"/>
      <c r="AT31" s="216" t="n"/>
      <c r="AU31" s="216" t="n"/>
      <c r="AV31" s="216" t="n"/>
      <c r="AW31" s="216" t="n"/>
      <c r="AX31" s="216" t="n"/>
      <c r="AY31" s="216" t="n"/>
      <c r="AZ31" s="216" t="n"/>
      <c r="BA31" s="216" t="n"/>
      <c r="BB31" s="216" t="n"/>
      <c r="BC31" s="216" t="n"/>
      <c r="BD31" s="216" t="n"/>
      <c r="BE31" s="216" t="n"/>
      <c r="BF31" s="216" t="n"/>
      <c r="BG31" s="216" t="n"/>
      <c r="BH31" s="216" t="n"/>
      <c r="BI31" s="216" t="n"/>
      <c r="BJ31" s="216" t="n"/>
      <c r="BK31" s="216" t="n"/>
      <c r="BL31" s="216" t="n"/>
      <c r="BM31" s="216" t="n"/>
      <c r="BN31" s="216" t="n"/>
      <c r="BO31" s="216" t="n"/>
      <c r="BP31" s="216" t="n"/>
      <c r="BQ31" s="216" t="n"/>
      <c r="BR31" s="216" t="n"/>
      <c r="BS31" s="216" t="n"/>
      <c r="BT31" s="216" t="n"/>
      <c r="BU31" s="216" t="n"/>
      <c r="BV31" s="216" t="n"/>
      <c r="BW31" s="216" t="n"/>
      <c r="BX31" s="216" t="n"/>
      <c r="BY31" s="216" t="n"/>
      <c r="BZ31" s="216" t="n"/>
      <c r="CA31" s="216" t="n"/>
      <c r="CB31" s="216" t="n"/>
      <c r="CC31" s="216" t="n"/>
      <c r="CD31" s="216" t="n"/>
      <c r="CE31" s="216" t="n"/>
      <c r="CF31" s="216" t="n"/>
      <c r="CG31" s="216" t="n"/>
      <c r="CH31" s="216" t="n"/>
      <c r="CI31" s="216" t="n"/>
      <c r="CJ31" s="216" t="n"/>
      <c r="CK31" s="216" t="n"/>
      <c r="CL31" s="216" t="n"/>
      <c r="CM31" s="216" t="n"/>
      <c r="CN31" s="216" t="n"/>
      <c r="CO31" s="216" t="n"/>
      <c r="CP31" s="216" t="n"/>
      <c r="CQ31" s="216" t="n"/>
      <c r="CR31" s="216" t="n"/>
      <c r="CS31" s="216" t="n"/>
      <c r="CT31" s="216" t="n"/>
      <c r="CU31" s="216" t="n"/>
      <c r="CV31" s="216" t="n"/>
      <c r="CW31" s="216" t="n"/>
      <c r="CX31" s="216" t="n"/>
      <c r="CY31" s="216" t="n"/>
      <c r="CZ31" s="216" t="n"/>
      <c r="DA31" s="216" t="n"/>
      <c r="DB31" s="216" t="n"/>
    </row>
    <row r="32" outlineLevel="1"/>
    <row r="33" outlineLevel="1" ht="18" customHeight="1" thickBot="1">
      <c r="B33" s="19" t="inlineStr">
        <is>
          <t>Taxation</t>
        </is>
      </c>
      <c r="C33" s="19" t="n"/>
      <c r="D33" s="19" t="n"/>
      <c r="E33" s="19" t="n"/>
      <c r="F33" s="19" t="n"/>
      <c r="G33" s="19" t="n"/>
      <c r="H33" s="19" t="n"/>
      <c r="I33" s="19" t="n"/>
      <c r="J33" s="19" t="n"/>
      <c r="K33" s="19" t="n"/>
      <c r="L33" s="19" t="n"/>
      <c r="M33" s="19" t="n"/>
      <c r="N33" s="19" t="n"/>
      <c r="O33" s="19" t="n"/>
      <c r="P33" s="19" t="n"/>
      <c r="Q33" s="19" t="n"/>
      <c r="R33" s="19" t="n"/>
      <c r="S33" s="19" t="n"/>
      <c r="T33" s="19" t="n"/>
      <c r="U33" s="19" t="n"/>
      <c r="V33" s="19" t="n"/>
      <c r="W33" s="19" t="n"/>
      <c r="X33" s="19" t="n"/>
      <c r="Y33" s="19" t="n"/>
      <c r="Z33" s="19" t="n"/>
      <c r="AA33" s="19" t="n"/>
      <c r="AB33" s="19" t="n"/>
      <c r="AC33" s="19" t="n"/>
      <c r="AD33" s="19" t="n"/>
      <c r="AE33" s="19" t="n"/>
      <c r="AF33" s="19" t="n"/>
      <c r="AG33" s="19" t="n"/>
      <c r="AH33" s="19" t="n"/>
      <c r="AI33" s="19" t="n"/>
      <c r="AJ33" s="19" t="n"/>
      <c r="AK33" s="19" t="n"/>
      <c r="AL33" s="19" t="n"/>
      <c r="AM33" s="19" t="n"/>
      <c r="AN33" s="19" t="n"/>
      <c r="AO33" s="19" t="n"/>
      <c r="AP33" s="19" t="n"/>
      <c r="AQ33" s="19" t="n"/>
      <c r="AR33" s="19" t="n"/>
      <c r="AS33" s="19" t="n"/>
      <c r="AT33" s="19" t="n"/>
      <c r="AU33" s="19" t="n"/>
      <c r="AV33" s="19" t="n"/>
      <c r="AW33" s="19" t="n"/>
      <c r="AX33" s="19" t="n"/>
      <c r="AY33" s="19" t="n"/>
      <c r="AZ33" s="19" t="n"/>
      <c r="BA33" s="19" t="n"/>
      <c r="BB33" s="19" t="n"/>
      <c r="BC33" s="19" t="n"/>
      <c r="BD33" s="19" t="n"/>
      <c r="BE33" s="19" t="n"/>
      <c r="BF33" s="19" t="n"/>
      <c r="BG33" s="19" t="n"/>
      <c r="BH33" s="19" t="n"/>
      <c r="BI33" s="19" t="n"/>
      <c r="BJ33" s="19" t="n"/>
      <c r="BK33" s="19" t="n"/>
      <c r="BL33" s="19" t="n"/>
      <c r="BM33" s="19" t="n"/>
      <c r="BN33" s="19" t="n"/>
      <c r="BO33" s="19" t="n"/>
      <c r="BP33" s="19" t="n"/>
      <c r="BQ33" s="19" t="n"/>
      <c r="BR33" s="19" t="n"/>
      <c r="BS33" s="19" t="n"/>
      <c r="BT33" s="19" t="n"/>
      <c r="BU33" s="19" t="n"/>
      <c r="BV33" s="19" t="n"/>
      <c r="BW33" s="19" t="n"/>
      <c r="BX33" s="19" t="n"/>
      <c r="BY33" s="19" t="n"/>
      <c r="BZ33" s="19" t="n"/>
      <c r="CA33" s="19" t="n"/>
      <c r="CB33" s="19" t="n"/>
      <c r="CC33" s="19" t="n"/>
      <c r="CD33" s="19" t="n"/>
      <c r="CE33" s="19" t="n"/>
      <c r="CF33" s="19" t="n"/>
      <c r="CG33" s="19" t="n"/>
      <c r="CH33" s="19" t="n"/>
      <c r="CI33" s="19" t="n"/>
      <c r="CJ33" s="19" t="n"/>
      <c r="CK33" s="19" t="n"/>
      <c r="CL33" s="19" t="n"/>
      <c r="CM33" s="19" t="n"/>
      <c r="CN33" s="19" t="n"/>
      <c r="CO33" s="19" t="n"/>
      <c r="CP33" s="19" t="n"/>
      <c r="CQ33" s="19" t="n"/>
      <c r="CR33" s="19" t="n"/>
      <c r="CS33" s="19" t="n"/>
      <c r="CT33" s="19" t="n"/>
      <c r="CU33" s="19" t="n"/>
      <c r="CV33" s="19" t="n"/>
      <c r="CW33" s="19" t="n"/>
      <c r="CX33" s="19" t="n"/>
      <c r="CY33" s="19" t="n"/>
      <c r="CZ33" s="19" t="n"/>
      <c r="DA33" s="19" t="n"/>
      <c r="DB33" s="19" t="n"/>
      <c r="DC33" s="19" t="n"/>
    </row>
    <row r="34" outlineLevel="2" ht="15" customHeight="1" thickTop="1"/>
    <row r="35" outlineLevel="2">
      <c r="C35" s="20" t="inlineStr">
        <is>
          <t>Project Taxation</t>
        </is>
      </c>
    </row>
    <row r="36" outlineLevel="2">
      <c r="E36" s="118" t="inlineStr">
        <is>
          <t>Taxation method</t>
        </is>
      </c>
      <c r="F36" s="119" t="inlineStr">
        <is>
          <t>Template</t>
        </is>
      </c>
      <c r="G36" s="110" t="inlineStr">
        <is>
          <t>Report/Template</t>
        </is>
      </c>
      <c r="H36" s="214" t="inlineStr">
        <is>
          <t>Toggle. 'Report' reads the cited annual tax Report-input series; 'Template' uses rate x taxable income.</t>
        </is>
      </c>
    </row>
    <row r="37" outlineLevel="2">
      <c r="E37" s="2" t="inlineStr">
        <is>
          <t>Project Tax Rate</t>
        </is>
      </c>
      <c r="F37" s="261" t="n">
        <v>0.3</v>
      </c>
      <c r="G37" s="21" t="inlineStr">
        <is>
          <t>%</t>
        </is>
      </c>
      <c r="H37" s="215" t="inlineStr">
        <is>
          <t>Mexican corporate income tax 30% (Ley del ISR Art. 9; ties statutory). The full Mexico regime (income tax + Special Mining Tax 8.5% + 10%/12% straight-line tax depreciation) is computed on the Project Taxation tab (Section 22.4, p.456).</t>
        </is>
      </c>
    </row>
    <row r="38" outlineLevel="2">
      <c r="E38" s="118" t="inlineStr">
        <is>
          <t>Project taxation (Report input)</t>
        </is>
      </c>
      <c r="G38" s="110">
        <f>Currency_unit&amp;"'M"</f>
        <v/>
      </c>
      <c r="H38" s="214" t="inlineStr">
        <is>
          <t>Reserved input row: holds the annual report-published taxation series when the taxation method toggle is set to Report; blank otherwise.</t>
        </is>
      </c>
    </row>
    <row r="39" outlineLevel="1" ht="18" customHeight="1" thickBot="1">
      <c r="B39" s="19" t="inlineStr">
        <is>
          <t>Discount Rate</t>
        </is>
      </c>
      <c r="C39" s="19" t="n"/>
      <c r="D39" s="19" t="n"/>
      <c r="E39" s="19" t="n"/>
      <c r="F39" s="19" t="n"/>
      <c r="G39" s="19" t="n"/>
      <c r="H39" s="19" t="n"/>
      <c r="I39" s="19" t="n"/>
      <c r="J39" s="19" t="n"/>
      <c r="K39" s="19" t="n"/>
      <c r="L39" s="19" t="n"/>
      <c r="M39" s="19" t="n"/>
      <c r="N39" s="19" t="n"/>
      <c r="O39" s="19" t="n"/>
      <c r="P39" s="19" t="n"/>
      <c r="Q39" s="19" t="n"/>
      <c r="R39" s="19" t="n"/>
      <c r="S39" s="19" t="n"/>
      <c r="T39" s="19" t="n"/>
      <c r="U39" s="19" t="n"/>
      <c r="V39" s="19" t="n"/>
      <c r="W39" s="19" t="n"/>
      <c r="X39" s="19" t="n"/>
      <c r="Y39" s="19" t="n"/>
      <c r="Z39" s="19" t="n"/>
      <c r="AA39" s="19" t="n"/>
      <c r="AB39" s="19" t="n"/>
      <c r="AC39" s="19" t="n"/>
      <c r="AD39" s="19" t="n"/>
      <c r="AE39" s="19" t="n"/>
      <c r="AF39" s="19" t="n"/>
      <c r="AG39" s="19" t="n"/>
      <c r="AH39" s="19" t="n"/>
      <c r="AI39" s="19" t="n"/>
      <c r="AJ39" s="19" t="n"/>
      <c r="AK39" s="19" t="n"/>
      <c r="AL39" s="19" t="n"/>
      <c r="AM39" s="19" t="n"/>
      <c r="AN39" s="19" t="n"/>
      <c r="AO39" s="19" t="n"/>
      <c r="AP39" s="19" t="n"/>
      <c r="AQ39" s="19" t="n"/>
      <c r="AR39" s="19" t="n"/>
      <c r="AS39" s="19" t="n"/>
      <c r="AT39" s="19" t="n"/>
      <c r="AU39" s="19" t="n"/>
      <c r="AV39" s="19" t="n"/>
      <c r="AW39" s="19" t="n"/>
      <c r="AX39" s="19" t="n"/>
      <c r="AY39" s="19" t="n"/>
      <c r="AZ39" s="19" t="n"/>
      <c r="BA39" s="19" t="n"/>
      <c r="BB39" s="19" t="n"/>
      <c r="BC39" s="19" t="n"/>
      <c r="BD39" s="19" t="n"/>
      <c r="BE39" s="19" t="n"/>
      <c r="BF39" s="19" t="n"/>
      <c r="BG39" s="19" t="n"/>
      <c r="BH39" s="19" t="n"/>
      <c r="BI39" s="19" t="n"/>
      <c r="BJ39" s="19" t="n"/>
      <c r="BK39" s="19" t="n"/>
      <c r="BL39" s="19" t="n"/>
      <c r="BM39" s="19" t="n"/>
      <c r="BN39" s="19" t="n"/>
      <c r="BO39" s="19" t="n"/>
      <c r="BP39" s="19" t="n"/>
      <c r="BQ39" s="19" t="n"/>
      <c r="BR39" s="19" t="n"/>
      <c r="BS39" s="19" t="n"/>
      <c r="BT39" s="19" t="n"/>
      <c r="BU39" s="19" t="n"/>
      <c r="BV39" s="19" t="n"/>
      <c r="BW39" s="19" t="n"/>
      <c r="BX39" s="19" t="n"/>
      <c r="BY39" s="19" t="n"/>
      <c r="BZ39" s="19" t="n"/>
      <c r="CA39" s="19" t="n"/>
      <c r="CB39" s="19" t="n"/>
      <c r="CC39" s="19" t="n"/>
      <c r="CD39" s="19" t="n"/>
      <c r="CE39" s="19" t="n"/>
      <c r="CF39" s="19" t="n"/>
      <c r="CG39" s="19" t="n"/>
      <c r="CH39" s="19" t="n"/>
      <c r="CI39" s="19" t="n"/>
      <c r="CJ39" s="19" t="n"/>
      <c r="CK39" s="19" t="n"/>
      <c r="CL39" s="19" t="n"/>
      <c r="CM39" s="19" t="n"/>
      <c r="CN39" s="19" t="n"/>
      <c r="CO39" s="19" t="n"/>
      <c r="CP39" s="19" t="n"/>
      <c r="CQ39" s="19" t="n"/>
      <c r="CR39" s="19" t="n"/>
      <c r="CS39" s="19" t="n"/>
      <c r="CT39" s="19" t="n"/>
      <c r="CU39" s="19" t="n"/>
      <c r="CV39" s="19" t="n"/>
      <c r="CW39" s="19" t="n"/>
      <c r="CX39" s="19" t="n"/>
      <c r="CY39" s="19" t="n"/>
      <c r="CZ39" s="19" t="n"/>
      <c r="DA39" s="19" t="n"/>
      <c r="DB39" s="19" t="n"/>
      <c r="DC39" s="19" t="n"/>
    </row>
    <row r="40" outlineLevel="2" ht="15" customHeight="1" thickTop="1"/>
    <row r="41" outlineLevel="2">
      <c r="C41" s="20" t="inlineStr">
        <is>
          <t>FCFF Discount Rate</t>
        </is>
      </c>
    </row>
    <row r="42" outlineLevel="2"/>
    <row r="43" outlineLevel="2">
      <c r="E43" s="2" t="inlineStr">
        <is>
          <t>Discount Factor</t>
        </is>
      </c>
      <c r="F43" s="121">
        <f>Dashboard!$F$6</f>
        <v/>
      </c>
      <c r="G43" s="21" t="inlineStr">
        <is>
          <t>%</t>
        </is>
      </c>
    </row>
    <row r="44" outlineLevel="2">
      <c r="E44" s="118" t="inlineStr">
        <is>
          <t>Discount timing</t>
        </is>
      </c>
      <c r="F44" s="119" t="inlineStr">
        <is>
          <t>Mid-year</t>
        </is>
      </c>
      <c r="G44" s="110" t="inlineStr">
        <is>
          <t>Mid-year/Year-end</t>
        </is>
      </c>
      <c r="H44" s="214" t="inlineStr">
        <is>
          <t>Toggle. 'Mid-year' discounts at period-0.5; 'Year-end' at period-1.0.</t>
        </is>
      </c>
    </row>
    <row r="45" outlineLevel="1">
      <c r="E45" s="111" t="inlineStr">
        <is>
          <t>Discount period origin offset</t>
        </is>
      </c>
      <c r="F45" s="262" t="n">
        <v>0.25</v>
      </c>
      <c r="G45" s="123" t="inlineStr">
        <is>
          <t>periods</t>
        </is>
      </c>
      <c r="H45" s="215" t="inlineStr">
        <is>
          <t>All cash flows are discounted to the start of the construction period using a mid-period convention (S22.3, p.456-459). The physical construction period is 21 months (S22.3), so commercial production begins 0.25 year earlier than the model's two full annual construction periods (24 months) imply; the 0.25-year origin offset advances the production cash flows to the report's 21-month construction timeline.</t>
        </is>
      </c>
    </row>
    <row r="46">
      <c r="E46" s="118" t="inlineStr">
        <is>
          <t>Construction periods (N)</t>
        </is>
      </c>
      <c r="F46" s="219" t="n">
        <v>2</v>
      </c>
      <c r="G46" s="110" t="inlineStr">
        <is>
          <t>periods</t>
        </is>
      </c>
      <c r="H46" s="214" t="inlineStr">
        <is>
          <t>Two pre-production years (Yr -2 mining, Yr -1 mill start) before commercial production in Yr 1 (Table 22-2, p.460).</t>
        </is>
      </c>
    </row>
    <row r="47" outlineLevel="1" ht="20.4" customHeight="1" thickBot="1">
      <c r="A47" s="18" t="inlineStr">
        <is>
          <t>Capital Expenditures</t>
        </is>
      </c>
      <c r="B47" s="18" t="n"/>
      <c r="C47" s="18" t="n"/>
      <c r="D47" s="18" t="n"/>
      <c r="E47" s="18" t="n"/>
      <c r="F47" s="18" t="n"/>
      <c r="G47" s="18" t="n"/>
      <c r="H47" s="18" t="n"/>
      <c r="I47" s="18" t="n"/>
      <c r="J47" s="18" t="n"/>
      <c r="K47" s="18" t="n"/>
      <c r="L47" s="18" t="n"/>
      <c r="M47" s="18" t="n"/>
      <c r="N47" s="18" t="n"/>
      <c r="O47" s="18" t="n"/>
      <c r="P47" s="18" t="n"/>
      <c r="Q47" s="18" t="n"/>
      <c r="R47" s="18" t="n"/>
      <c r="S47" s="18" t="n"/>
      <c r="T47" s="18" t="n"/>
      <c r="U47" s="18" t="n"/>
      <c r="V47" s="18" t="n"/>
      <c r="W47" s="18" t="n"/>
      <c r="X47" s="18" t="n"/>
      <c r="Y47" s="18" t="n"/>
      <c r="Z47" s="18" t="n"/>
      <c r="AA47" s="18" t="n"/>
      <c r="AB47" s="18" t="n"/>
      <c r="AC47" s="18" t="n"/>
      <c r="AD47" s="18" t="n"/>
      <c r="AE47" s="18" t="n"/>
      <c r="AF47" s="18" t="n"/>
      <c r="AG47" s="18" t="n"/>
      <c r="AH47" s="18" t="n"/>
      <c r="AI47" s="18" t="n"/>
      <c r="AJ47" s="18" t="n"/>
      <c r="AK47" s="18" t="n"/>
      <c r="AL47" s="18" t="n"/>
      <c r="AM47" s="18" t="n"/>
      <c r="AN47" s="18" t="n"/>
      <c r="AO47" s="18" t="n"/>
      <c r="AP47" s="18" t="n"/>
      <c r="AQ47" s="18" t="n"/>
      <c r="AR47" s="18" t="n"/>
      <c r="AS47" s="18" t="n"/>
      <c r="AT47" s="18" t="n"/>
      <c r="AU47" s="18" t="n"/>
      <c r="AV47" s="18" t="n"/>
      <c r="AW47" s="18" t="n"/>
      <c r="AX47" s="18" t="n"/>
      <c r="AY47" s="18" t="n"/>
      <c r="AZ47" s="18" t="n"/>
      <c r="BA47" s="18" t="n"/>
      <c r="BB47" s="18" t="n"/>
      <c r="BC47" s="18" t="n"/>
      <c r="BD47" s="18" t="n"/>
      <c r="BE47" s="18" t="n"/>
      <c r="BF47" s="18" t="n"/>
      <c r="BG47" s="18" t="n"/>
      <c r="BH47" s="18" t="n"/>
      <c r="BI47" s="18" t="n"/>
      <c r="BJ47" s="18" t="n"/>
      <c r="BK47" s="18" t="n"/>
      <c r="BL47" s="18" t="n"/>
      <c r="BM47" s="18" t="n"/>
      <c r="BN47" s="18" t="n"/>
      <c r="BO47" s="18" t="n"/>
      <c r="BP47" s="18" t="n"/>
      <c r="BQ47" s="18" t="n"/>
      <c r="BR47" s="18" t="n"/>
      <c r="BS47" s="18" t="n"/>
      <c r="BT47" s="18" t="n"/>
      <c r="BU47" s="18" t="n"/>
      <c r="BV47" s="18" t="n"/>
      <c r="BW47" s="18" t="n"/>
      <c r="BX47" s="18" t="n"/>
      <c r="BY47" s="18" t="n"/>
      <c r="BZ47" s="18" t="n"/>
      <c r="CA47" s="18" t="n"/>
      <c r="CB47" s="18" t="n"/>
      <c r="CC47" s="18" t="n"/>
      <c r="CD47" s="18" t="n"/>
      <c r="CE47" s="18" t="n"/>
      <c r="CF47" s="18" t="n"/>
      <c r="CG47" s="18" t="n"/>
      <c r="CH47" s="18" t="n"/>
      <c r="CI47" s="18" t="n"/>
      <c r="CJ47" s="18" t="n"/>
      <c r="CK47" s="18" t="n"/>
      <c r="CL47" s="18" t="n"/>
      <c r="CM47" s="18" t="n"/>
      <c r="CN47" s="18" t="n"/>
      <c r="CO47" s="18" t="n"/>
      <c r="CP47" s="18" t="n"/>
      <c r="CQ47" s="18" t="n"/>
      <c r="CR47" s="18" t="n"/>
      <c r="CS47" s="18" t="n"/>
      <c r="CT47" s="18" t="n"/>
      <c r="CU47" s="18" t="n"/>
      <c r="CV47" s="18" t="n"/>
      <c r="CW47" s="18" t="n"/>
      <c r="CX47" s="18" t="n"/>
      <c r="CY47" s="18" t="n"/>
      <c r="CZ47" s="18" t="n"/>
      <c r="DA47" s="18" t="n"/>
      <c r="DB47" s="18" t="n"/>
      <c r="DC47" s="18" t="n"/>
    </row>
    <row r="48" outlineLevel="2" ht="15" customHeight="1" thickTop="1"/>
    <row r="49" outlineLevel="2" ht="18" customHeight="1" thickBot="1">
      <c r="B49" s="19" t="inlineStr">
        <is>
          <t>Development CAPEX</t>
        </is>
      </c>
      <c r="C49" s="19" t="n"/>
      <c r="D49" s="19" t="n"/>
      <c r="E49" s="19" t="n"/>
      <c r="F49" s="19" t="n"/>
      <c r="G49" s="19" t="n"/>
      <c r="H49" s="19" t="n"/>
      <c r="I49" s="19" t="n"/>
      <c r="J49" s="19" t="n"/>
      <c r="K49" s="19" t="n"/>
      <c r="L49" s="19" t="n"/>
      <c r="M49" s="19" t="n"/>
      <c r="N49" s="19" t="n"/>
      <c r="O49" s="19" t="n"/>
      <c r="P49" s="19" t="n"/>
      <c r="Q49" s="19" t="n"/>
      <c r="R49" s="19" t="n"/>
      <c r="S49" s="19" t="n"/>
      <c r="T49" s="19" t="n"/>
      <c r="U49" s="19" t="n"/>
      <c r="V49" s="19" t="n"/>
      <c r="W49" s="19" t="n"/>
      <c r="X49" s="19" t="n"/>
      <c r="Y49" s="19" t="n"/>
      <c r="Z49" s="19" t="n"/>
      <c r="AA49" s="19" t="n"/>
      <c r="AB49" s="19" t="n"/>
      <c r="AC49" s="19" t="n"/>
      <c r="AD49" s="19" t="n"/>
      <c r="AE49" s="19" t="n"/>
      <c r="AF49" s="19" t="n"/>
      <c r="AG49" s="19" t="n"/>
      <c r="AH49" s="19" t="n"/>
      <c r="AI49" s="19" t="n"/>
      <c r="AJ49" s="19" t="n"/>
      <c r="AK49" s="19" t="n"/>
      <c r="AL49" s="19" t="n"/>
      <c r="AM49" s="19" t="n"/>
      <c r="AN49" s="19" t="n"/>
      <c r="AO49" s="19" t="n"/>
      <c r="AP49" s="19" t="n"/>
      <c r="AQ49" s="19" t="n"/>
      <c r="AR49" s="19" t="n"/>
      <c r="AS49" s="19" t="n"/>
      <c r="AT49" s="19" t="n"/>
      <c r="AU49" s="19" t="n"/>
      <c r="AV49" s="19" t="n"/>
      <c r="AW49" s="19" t="n"/>
      <c r="AX49" s="19" t="n"/>
      <c r="AY49" s="19" t="n"/>
      <c r="AZ49" s="19" t="n"/>
      <c r="BA49" s="19" t="n"/>
      <c r="BB49" s="19" t="n"/>
      <c r="BC49" s="19" t="n"/>
      <c r="BD49" s="19" t="n"/>
      <c r="BE49" s="19" t="n"/>
      <c r="BF49" s="19" t="n"/>
      <c r="BG49" s="19" t="n"/>
      <c r="BH49" s="19" t="n"/>
      <c r="BI49" s="19" t="n"/>
      <c r="BJ49" s="19" t="n"/>
      <c r="BK49" s="19" t="n"/>
      <c r="BL49" s="19" t="n"/>
      <c r="BM49" s="19" t="n"/>
      <c r="BN49" s="19" t="n"/>
      <c r="BO49" s="19" t="n"/>
      <c r="BP49" s="19" t="n"/>
      <c r="BQ49" s="19" t="n"/>
      <c r="BR49" s="19" t="n"/>
      <c r="BS49" s="19" t="n"/>
      <c r="BT49" s="19" t="n"/>
      <c r="BU49" s="19" t="n"/>
      <c r="BV49" s="19" t="n"/>
      <c r="BW49" s="19" t="n"/>
      <c r="BX49" s="19" t="n"/>
      <c r="BY49" s="19" t="n"/>
      <c r="BZ49" s="19" t="n"/>
      <c r="CA49" s="19" t="n"/>
      <c r="CB49" s="19" t="n"/>
      <c r="CC49" s="19" t="n"/>
      <c r="CD49" s="19" t="n"/>
      <c r="CE49" s="19" t="n"/>
      <c r="CF49" s="19" t="n"/>
      <c r="CG49" s="19" t="n"/>
      <c r="CH49" s="19" t="n"/>
      <c r="CI49" s="19" t="n"/>
      <c r="CJ49" s="19" t="n"/>
      <c r="CK49" s="19" t="n"/>
      <c r="CL49" s="19" t="n"/>
      <c r="CM49" s="19" t="n"/>
      <c r="CN49" s="19" t="n"/>
      <c r="CO49" s="19" t="n"/>
      <c r="CP49" s="19" t="n"/>
      <c r="CQ49" s="19" t="n"/>
      <c r="CR49" s="19" t="n"/>
      <c r="CS49" s="19" t="n"/>
      <c r="CT49" s="19" t="n"/>
      <c r="CU49" s="19" t="n"/>
      <c r="CV49" s="19" t="n"/>
      <c r="CW49" s="19" t="n"/>
      <c r="CX49" s="19" t="n"/>
      <c r="CY49" s="19" t="n"/>
      <c r="CZ49" s="19" t="n"/>
      <c r="DA49" s="19" t="n"/>
      <c r="DB49" s="19" t="n"/>
      <c r="DC49" s="19" t="n"/>
    </row>
    <row r="50" outlineLevel="3" ht="15" customHeight="1" thickTop="1"/>
    <row r="51" outlineLevel="3">
      <c r="C51" s="20" t="inlineStr">
        <is>
          <t>Development CAPEX breakdown</t>
        </is>
      </c>
    </row>
    <row r="52" outlineLevel="3"/>
    <row r="53" outlineLevel="3">
      <c r="E53" s="2" t="inlineStr">
        <is>
          <t>Year</t>
        </is>
      </c>
      <c r="G53" s="21" t="n"/>
      <c r="AA53" s="72">
        <f>AA$4</f>
        <v/>
      </c>
      <c r="AB53" s="42">
        <f>AA53+1</f>
        <v/>
      </c>
      <c r="AC53" s="42">
        <f>AB53+1</f>
        <v/>
      </c>
      <c r="AD53" s="42">
        <f>AC53+1</f>
        <v/>
      </c>
      <c r="AE53" s="42">
        <f>AD53+1</f>
        <v/>
      </c>
      <c r="AF53" s="42">
        <f>AE53+1</f>
        <v/>
      </c>
      <c r="AG53" s="42">
        <f>AF53+1</f>
        <v/>
      </c>
      <c r="AH53" s="42">
        <f>AG53+1</f>
        <v/>
      </c>
      <c r="AI53" s="42">
        <f>AH53+1</f>
        <v/>
      </c>
      <c r="AJ53" s="42">
        <f>AI53+1</f>
        <v/>
      </c>
      <c r="AK53" s="42">
        <f>AJ53+1</f>
        <v/>
      </c>
      <c r="AL53" s="42">
        <f>AK53+1</f>
        <v/>
      </c>
      <c r="AM53" s="42">
        <f>AL53+1</f>
        <v/>
      </c>
      <c r="AN53" s="42">
        <f>AM53+1</f>
        <v/>
      </c>
      <c r="AO53" s="42">
        <f>AN53+1</f>
        <v/>
      </c>
      <c r="AP53" s="42">
        <f>AO53+1</f>
        <v/>
      </c>
      <c r="AQ53" s="220">
        <f>AP53+1</f>
        <v/>
      </c>
      <c r="AR53" s="220">
        <f>AQ53+1</f>
        <v/>
      </c>
      <c r="AS53" s="220">
        <f>AR53+1</f>
        <v/>
      </c>
      <c r="AT53" s="220">
        <f>AS53+1</f>
        <v/>
      </c>
      <c r="AU53" s="220">
        <f>AT53+1</f>
        <v/>
      </c>
      <c r="AV53" s="220">
        <f>AU53+1</f>
        <v/>
      </c>
      <c r="AW53" s="220">
        <f>AV53+1</f>
        <v/>
      </c>
      <c r="AX53" s="220">
        <f>AW53+1</f>
        <v/>
      </c>
      <c r="AY53" s="220">
        <f>AX53+1</f>
        <v/>
      </c>
      <c r="AZ53" s="220">
        <f>AY53+1</f>
        <v/>
      </c>
      <c r="BA53" s="220">
        <f>AZ53+1</f>
        <v/>
      </c>
      <c r="BB53" s="220">
        <f>BA53+1</f>
        <v/>
      </c>
      <c r="BC53" s="220">
        <f>BB53+1</f>
        <v/>
      </c>
      <c r="BD53" s="220">
        <f>BC53+1</f>
        <v/>
      </c>
      <c r="BE53" s="220">
        <f>BD53+1</f>
        <v/>
      </c>
      <c r="BF53" s="220">
        <f>BE53+1</f>
        <v/>
      </c>
      <c r="BG53" s="220">
        <f>BF53+1</f>
        <v/>
      </c>
      <c r="BH53" s="220">
        <f>BG53+1</f>
        <v/>
      </c>
      <c r="BI53" s="220">
        <f>BH53+1</f>
        <v/>
      </c>
      <c r="BJ53" s="220">
        <f>BI53+1</f>
        <v/>
      </c>
      <c r="BK53" s="220">
        <f>BJ53+1</f>
        <v/>
      </c>
      <c r="BL53" s="220">
        <f>BK53+1</f>
        <v/>
      </c>
      <c r="BM53" s="220">
        <f>BL53+1</f>
        <v/>
      </c>
      <c r="BN53" s="220">
        <f>BM53+1</f>
        <v/>
      </c>
      <c r="BO53" s="220">
        <f>BN53+1</f>
        <v/>
      </c>
      <c r="BP53" s="220">
        <f>BO53+1</f>
        <v/>
      </c>
      <c r="BQ53" s="220">
        <f>BP53+1</f>
        <v/>
      </c>
      <c r="BR53" s="220">
        <f>BQ53+1</f>
        <v/>
      </c>
      <c r="BS53" s="220">
        <f>BR53+1</f>
        <v/>
      </c>
      <c r="BT53" s="220">
        <f>BS53+1</f>
        <v/>
      </c>
      <c r="BU53" s="220">
        <f>BT53+1</f>
        <v/>
      </c>
      <c r="BV53" s="220">
        <f>BU53+1</f>
        <v/>
      </c>
      <c r="BW53" s="220">
        <f>BV53+1</f>
        <v/>
      </c>
      <c r="BX53" s="220">
        <f>BW53+1</f>
        <v/>
      </c>
      <c r="BY53" s="220">
        <f>BX53+1</f>
        <v/>
      </c>
      <c r="BZ53" s="220">
        <f>BY53+1</f>
        <v/>
      </c>
      <c r="CA53" s="220">
        <f>BZ53+1</f>
        <v/>
      </c>
      <c r="CB53" s="220">
        <f>CA53+1</f>
        <v/>
      </c>
      <c r="CC53" s="220">
        <f>CB53+1</f>
        <v/>
      </c>
      <c r="CD53" s="220">
        <f>CC53+1</f>
        <v/>
      </c>
      <c r="CE53" s="220">
        <f>CD53+1</f>
        <v/>
      </c>
      <c r="CF53" s="220">
        <f>CE53+1</f>
        <v/>
      </c>
      <c r="CG53" s="220">
        <f>CF53+1</f>
        <v/>
      </c>
      <c r="CH53" s="220">
        <f>CG53+1</f>
        <v/>
      </c>
      <c r="CI53" s="220">
        <f>CH53+1</f>
        <v/>
      </c>
      <c r="CJ53" s="220">
        <f>CI53+1</f>
        <v/>
      </c>
      <c r="CK53" s="220">
        <f>CJ53+1</f>
        <v/>
      </c>
      <c r="CL53" s="220">
        <f>CK53+1</f>
        <v/>
      </c>
      <c r="CM53" s="220">
        <f>CL53+1</f>
        <v/>
      </c>
      <c r="CN53" s="220">
        <f>CM53+1</f>
        <v/>
      </c>
      <c r="CO53" s="220">
        <f>CN53+1</f>
        <v/>
      </c>
      <c r="CP53" s="220">
        <f>CO53+1</f>
        <v/>
      </c>
      <c r="CQ53" s="220">
        <f>CP53+1</f>
        <v/>
      </c>
      <c r="CR53" s="220">
        <f>CQ53+1</f>
        <v/>
      </c>
      <c r="CS53" s="220">
        <f>CR53+1</f>
        <v/>
      </c>
      <c r="CT53" s="220">
        <f>CS53+1</f>
        <v/>
      </c>
      <c r="CU53" s="220">
        <f>CT53+1</f>
        <v/>
      </c>
      <c r="CV53" s="220">
        <f>CU53+1</f>
        <v/>
      </c>
      <c r="CW53" s="220">
        <f>CV53+1</f>
        <v/>
      </c>
      <c r="CX53" s="220">
        <f>CW53+1</f>
        <v/>
      </c>
      <c r="CY53" s="220">
        <f>CX53+1</f>
        <v/>
      </c>
      <c r="CZ53" s="220">
        <f>CY53+1</f>
        <v/>
      </c>
      <c r="DA53" s="220">
        <f>CZ53+1</f>
        <v/>
      </c>
      <c r="DB53" s="220">
        <f>DA53+1</f>
        <v/>
      </c>
    </row>
    <row r="54" outlineLevel="3">
      <c r="E54" s="213" t="inlineStr">
        <is>
          <t>Initial capital</t>
        </is>
      </c>
      <c r="G54" s="21">
        <f>Currency_unit&amp;"'M"</f>
        <v/>
      </c>
      <c r="H54" s="214" t="inlineStr">
        <is>
          <t>Initial capital US$238.7M spent over the construction years (Ym2 82 / Ym1 154 / Y1 3; Table 22-2, p.460-461); composition by WBS area (Mining, Process Plant, Additional Process Facilities, On-/Off-Site Infrastructure, Indirects, Owner's Cost, Contingency) on the Capex Build-up sub-tab (Table 21-1 / Table 1-5, p.434).</t>
        </is>
      </c>
      <c r="Y54" s="23">
        <f>SUM(AA54:DB54)</f>
        <v/>
      </c>
      <c r="AA54" s="94" t="n">
        <v>82</v>
      </c>
      <c r="AB54" s="94" t="n">
        <v>154</v>
      </c>
      <c r="AC54" s="94" t="n">
        <v>3</v>
      </c>
      <c r="AD54" s="94" t="n">
        <v>0</v>
      </c>
      <c r="AE54" s="94" t="n">
        <v>0</v>
      </c>
      <c r="AF54" s="94" t="n">
        <v>0</v>
      </c>
      <c r="AG54" s="94" t="n">
        <v>0</v>
      </c>
      <c r="AH54" s="94" t="n">
        <v>0</v>
      </c>
      <c r="AI54" s="94" t="n">
        <v>0</v>
      </c>
      <c r="AJ54" s="94" t="n">
        <v>0</v>
      </c>
      <c r="AK54" s="94" t="n">
        <v>0</v>
      </c>
      <c r="AL54" s="94" t="n">
        <v>0</v>
      </c>
      <c r="AM54" s="94" t="n">
        <v>0</v>
      </c>
      <c r="AN54" s="94" t="n">
        <v>0</v>
      </c>
      <c r="AO54" s="120" t="n">
        <v>0</v>
      </c>
      <c r="AP54" s="120" t="n">
        <v>0</v>
      </c>
      <c r="AQ54" s="221" t="n">
        <v>0</v>
      </c>
      <c r="AR54" s="221" t="n">
        <v>0</v>
      </c>
      <c r="AS54" s="221" t="n">
        <v>0</v>
      </c>
      <c r="AT54" s="221" t="n">
        <v>0</v>
      </c>
      <c r="AU54" s="221" t="n">
        <v>0</v>
      </c>
      <c r="AV54" s="221" t="n">
        <v>0</v>
      </c>
      <c r="AW54" s="221" t="n">
        <v>0</v>
      </c>
      <c r="AX54" s="221" t="n">
        <v>0</v>
      </c>
      <c r="AY54" s="221" t="n">
        <v>0</v>
      </c>
      <c r="AZ54" s="221" t="n">
        <v>0</v>
      </c>
      <c r="BA54" s="221" t="n">
        <v>0</v>
      </c>
      <c r="BB54" s="221" t="n">
        <v>0</v>
      </c>
      <c r="BC54" s="221" t="n">
        <v>0</v>
      </c>
      <c r="BD54" s="221" t="n">
        <v>0</v>
      </c>
      <c r="BE54" s="221" t="n">
        <v>0</v>
      </c>
      <c r="BF54" s="221" t="n">
        <v>0</v>
      </c>
      <c r="BG54" s="221" t="n">
        <v>0</v>
      </c>
      <c r="BH54" s="221" t="n">
        <v>0</v>
      </c>
      <c r="BI54" s="221" t="n">
        <v>0</v>
      </c>
      <c r="BJ54" s="221" t="n">
        <v>0</v>
      </c>
      <c r="BK54" s="221" t="n">
        <v>0</v>
      </c>
      <c r="BL54" s="221" t="n">
        <v>0</v>
      </c>
      <c r="BM54" s="221" t="n">
        <v>0</v>
      </c>
      <c r="BN54" s="221" t="n">
        <v>0</v>
      </c>
      <c r="BO54" s="221" t="n">
        <v>0</v>
      </c>
      <c r="BP54" s="221" t="n">
        <v>0</v>
      </c>
      <c r="BQ54" s="221" t="n">
        <v>0</v>
      </c>
      <c r="BR54" s="221" t="n">
        <v>0</v>
      </c>
      <c r="BS54" s="221" t="n">
        <v>0</v>
      </c>
      <c r="BT54" s="221" t="n">
        <v>0</v>
      </c>
      <c r="BU54" s="221" t="n">
        <v>0</v>
      </c>
      <c r="BV54" s="221" t="n">
        <v>0</v>
      </c>
      <c r="BW54" s="221" t="n">
        <v>0</v>
      </c>
      <c r="BX54" s="221" t="n">
        <v>0</v>
      </c>
      <c r="BY54" s="221" t="n">
        <v>0</v>
      </c>
      <c r="BZ54" s="221" t="n">
        <v>0</v>
      </c>
      <c r="CA54" s="221" t="n">
        <v>0</v>
      </c>
      <c r="CB54" s="221" t="n">
        <v>0</v>
      </c>
      <c r="CC54" s="221" t="n">
        <v>0</v>
      </c>
      <c r="CD54" s="221" t="n">
        <v>0</v>
      </c>
      <c r="CE54" s="221" t="n">
        <v>0</v>
      </c>
      <c r="CF54" s="221" t="n">
        <v>0</v>
      </c>
      <c r="CG54" s="221" t="n">
        <v>0</v>
      </c>
      <c r="CH54" s="221" t="n">
        <v>0</v>
      </c>
      <c r="CI54" s="221" t="n">
        <v>0</v>
      </c>
      <c r="CJ54" s="221" t="n">
        <v>0</v>
      </c>
      <c r="CK54" s="221" t="n">
        <v>0</v>
      </c>
      <c r="CL54" s="221" t="n">
        <v>0</v>
      </c>
      <c r="CM54" s="221" t="n">
        <v>0</v>
      </c>
      <c r="CN54" s="221" t="n">
        <v>0</v>
      </c>
      <c r="CO54" s="221" t="n">
        <v>0</v>
      </c>
      <c r="CP54" s="221" t="n">
        <v>0</v>
      </c>
      <c r="CQ54" s="221" t="n">
        <v>0</v>
      </c>
      <c r="CR54" s="221" t="n">
        <v>0</v>
      </c>
      <c r="CS54" s="221" t="n">
        <v>0</v>
      </c>
      <c r="CT54" s="221" t="n">
        <v>0</v>
      </c>
      <c r="CU54" s="221" t="n">
        <v>0</v>
      </c>
      <c r="CV54" s="221" t="n">
        <v>0</v>
      </c>
      <c r="CW54" s="221" t="n">
        <v>0</v>
      </c>
      <c r="CX54" s="221" t="n">
        <v>0</v>
      </c>
      <c r="CY54" s="221" t="n">
        <v>0</v>
      </c>
      <c r="CZ54" s="221" t="n">
        <v>0</v>
      </c>
      <c r="DA54" s="221" t="n">
        <v>0</v>
      </c>
      <c r="DB54" s="221" t="n">
        <v>0</v>
      </c>
    </row>
    <row r="55" outlineLevel="3">
      <c r="E55" s="213" t="inlineStr">
        <is>
          <t>Pre-production operating cost capitalised to initial capital</t>
        </is>
      </c>
      <c r="G55" s="21">
        <f>Currency_unit&amp;"'M"</f>
        <v/>
      </c>
      <c r="H55" s="214" t="inlineStr">
        <is>
          <t>Pre-production operating cost capitalised into initial capital: the pre-production mining, processing, general &amp; administration and offsite charges credited out of earnings (Cash Flow &amp; Valuation row 198) plus the pre-production royalty (row 185), incl. US$45.9M capitalised pre-production mining development (Tables 21-15/21-16, S21.3.3, p.449; Table 22-2 notes 4-5, p.460-461; life-of-mine about US$62M). Built from the live cost drivers times the pre-production weight (row 184), so it flexes with the mining-$/t, processing-rate, grade and price levers.</t>
        </is>
      </c>
      <c r="Y55" s="23">
        <f>SUM(AA55:DB55)</f>
        <v/>
      </c>
      <c r="AA55" s="222">
        <f>-'Cash Flow &amp; Valuation'!AA198+AA185</f>
        <v/>
      </c>
      <c r="AB55" s="222">
        <f>-'Cash Flow &amp; Valuation'!AB198+AB185</f>
        <v/>
      </c>
      <c r="AC55" s="222">
        <f>-'Cash Flow &amp; Valuation'!AC198+AC185</f>
        <v/>
      </c>
      <c r="AD55" s="222">
        <f>-'Cash Flow &amp; Valuation'!AD198+AD185</f>
        <v/>
      </c>
      <c r="AE55" s="222">
        <f>-'Cash Flow &amp; Valuation'!AE198+AE185</f>
        <v/>
      </c>
      <c r="AF55" s="222">
        <f>-'Cash Flow &amp; Valuation'!AF198+AF185</f>
        <v/>
      </c>
      <c r="AG55" s="222">
        <f>-'Cash Flow &amp; Valuation'!AG198+AG185</f>
        <v/>
      </c>
      <c r="AH55" s="222">
        <f>-'Cash Flow &amp; Valuation'!AH198+AH185</f>
        <v/>
      </c>
      <c r="AI55" s="222">
        <f>-'Cash Flow &amp; Valuation'!AI198+AI185</f>
        <v/>
      </c>
      <c r="AJ55" s="222">
        <f>-'Cash Flow &amp; Valuation'!AJ198+AJ185</f>
        <v/>
      </c>
      <c r="AK55" s="222">
        <f>-'Cash Flow &amp; Valuation'!AK198+AK185</f>
        <v/>
      </c>
      <c r="AL55" s="222">
        <f>-'Cash Flow &amp; Valuation'!AL198+AL185</f>
        <v/>
      </c>
      <c r="AM55" s="222">
        <f>-'Cash Flow &amp; Valuation'!AM198+AM185</f>
        <v/>
      </c>
      <c r="AN55" s="222">
        <f>-'Cash Flow &amp; Valuation'!AN198+AN185</f>
        <v/>
      </c>
      <c r="AO55" s="120" t="n">
        <v>0</v>
      </c>
      <c r="AP55" s="120" t="n">
        <v>0</v>
      </c>
      <c r="AQ55" s="221" t="n">
        <v>0</v>
      </c>
      <c r="AR55" s="221" t="n">
        <v>0</v>
      </c>
      <c r="AS55" s="221" t="n">
        <v>0</v>
      </c>
      <c r="AT55" s="221" t="n">
        <v>0</v>
      </c>
      <c r="AU55" s="221" t="n">
        <v>0</v>
      </c>
      <c r="AV55" s="221" t="n">
        <v>0</v>
      </c>
      <c r="AW55" s="221" t="n">
        <v>0</v>
      </c>
      <c r="AX55" s="221" t="n">
        <v>0</v>
      </c>
      <c r="AY55" s="221" t="n">
        <v>0</v>
      </c>
      <c r="AZ55" s="221" t="n">
        <v>0</v>
      </c>
      <c r="BA55" s="221" t="n">
        <v>0</v>
      </c>
      <c r="BB55" s="221" t="n">
        <v>0</v>
      </c>
      <c r="BC55" s="221" t="n">
        <v>0</v>
      </c>
      <c r="BD55" s="221" t="n">
        <v>0</v>
      </c>
      <c r="BE55" s="221" t="n">
        <v>0</v>
      </c>
      <c r="BF55" s="221" t="n">
        <v>0</v>
      </c>
      <c r="BG55" s="221" t="n">
        <v>0</v>
      </c>
      <c r="BH55" s="221" t="n">
        <v>0</v>
      </c>
      <c r="BI55" s="221" t="n">
        <v>0</v>
      </c>
      <c r="BJ55" s="221" t="n">
        <v>0</v>
      </c>
      <c r="BK55" s="221" t="n">
        <v>0</v>
      </c>
      <c r="BL55" s="221" t="n">
        <v>0</v>
      </c>
      <c r="BM55" s="221" t="n">
        <v>0</v>
      </c>
      <c r="BN55" s="221" t="n">
        <v>0</v>
      </c>
      <c r="BO55" s="221" t="n">
        <v>0</v>
      </c>
      <c r="BP55" s="221" t="n">
        <v>0</v>
      </c>
      <c r="BQ55" s="221" t="n">
        <v>0</v>
      </c>
      <c r="BR55" s="221" t="n">
        <v>0</v>
      </c>
      <c r="BS55" s="221" t="n">
        <v>0</v>
      </c>
      <c r="BT55" s="221" t="n">
        <v>0</v>
      </c>
      <c r="BU55" s="221" t="n">
        <v>0</v>
      </c>
      <c r="BV55" s="221" t="n">
        <v>0</v>
      </c>
      <c r="BW55" s="221" t="n">
        <v>0</v>
      </c>
      <c r="BX55" s="221" t="n">
        <v>0</v>
      </c>
      <c r="BY55" s="221" t="n">
        <v>0</v>
      </c>
      <c r="BZ55" s="221" t="n">
        <v>0</v>
      </c>
      <c r="CA55" s="221" t="n">
        <v>0</v>
      </c>
      <c r="CB55" s="221" t="n">
        <v>0</v>
      </c>
      <c r="CC55" s="221" t="n">
        <v>0</v>
      </c>
      <c r="CD55" s="221" t="n">
        <v>0</v>
      </c>
      <c r="CE55" s="221" t="n">
        <v>0</v>
      </c>
      <c r="CF55" s="221" t="n">
        <v>0</v>
      </c>
      <c r="CG55" s="221" t="n">
        <v>0</v>
      </c>
      <c r="CH55" s="221" t="n">
        <v>0</v>
      </c>
      <c r="CI55" s="221" t="n">
        <v>0</v>
      </c>
      <c r="CJ55" s="221" t="n">
        <v>0</v>
      </c>
      <c r="CK55" s="221" t="n">
        <v>0</v>
      </c>
      <c r="CL55" s="221" t="n">
        <v>0</v>
      </c>
      <c r="CM55" s="221" t="n">
        <v>0</v>
      </c>
      <c r="CN55" s="221" t="n">
        <v>0</v>
      </c>
      <c r="CO55" s="221" t="n">
        <v>0</v>
      </c>
      <c r="CP55" s="221" t="n">
        <v>0</v>
      </c>
      <c r="CQ55" s="221" t="n">
        <v>0</v>
      </c>
      <c r="CR55" s="221" t="n">
        <v>0</v>
      </c>
      <c r="CS55" s="221" t="n">
        <v>0</v>
      </c>
      <c r="CT55" s="221" t="n">
        <v>0</v>
      </c>
      <c r="CU55" s="221" t="n">
        <v>0</v>
      </c>
      <c r="CV55" s="221" t="n">
        <v>0</v>
      </c>
      <c r="CW55" s="221" t="n">
        <v>0</v>
      </c>
      <c r="CX55" s="221" t="n">
        <v>0</v>
      </c>
      <c r="CY55" s="221" t="n">
        <v>0</v>
      </c>
      <c r="CZ55" s="221" t="n">
        <v>0</v>
      </c>
      <c r="DA55" s="221" t="n">
        <v>0</v>
      </c>
      <c r="DB55" s="221" t="n">
        <v>0</v>
      </c>
    </row>
    <row r="56" outlineLevel="3">
      <c r="E56" s="213" t="inlineStr">
        <is>
          <t>Expansion capital (Phase 2 flotation-leach circuit)</t>
        </is>
      </c>
      <c r="G56" s="21">
        <f>Currency_unit&amp;"'M"</f>
        <v/>
      </c>
      <c r="H56" s="214" t="inlineStr">
        <is>
          <t>Expansion capital US$15.4M for the Phase 2 flotation-leach circuit (4,000 t/d expansion), incurred in Year 3 (S21.2.1, p.435; Table 22-2 Year-3 column); composition by area on the Capex Build-up sub-tab (Table 21-1).</t>
        </is>
      </c>
      <c r="Y56" s="23">
        <f>SUM(AA56:DB56)</f>
        <v/>
      </c>
      <c r="AA56" s="94" t="n">
        <v>0</v>
      </c>
      <c r="AB56" s="94" t="n">
        <v>0</v>
      </c>
      <c r="AC56" s="94" t="n">
        <v>0</v>
      </c>
      <c r="AD56" s="94" t="n">
        <v>0</v>
      </c>
      <c r="AE56" s="94" t="n">
        <v>15.4</v>
      </c>
      <c r="AF56" s="94" t="n">
        <v>0</v>
      </c>
      <c r="AG56" s="94" t="n">
        <v>0</v>
      </c>
      <c r="AH56" s="94" t="n">
        <v>0</v>
      </c>
      <c r="AI56" s="94" t="n">
        <v>0</v>
      </c>
      <c r="AJ56" s="94" t="n">
        <v>0</v>
      </c>
      <c r="AK56" s="94" t="n">
        <v>0</v>
      </c>
      <c r="AL56" s="94" t="n">
        <v>0</v>
      </c>
      <c r="AM56" s="94" t="n">
        <v>0</v>
      </c>
      <c r="AN56" s="94" t="n">
        <v>0</v>
      </c>
      <c r="AO56" s="120" t="n">
        <v>0</v>
      </c>
      <c r="AP56" s="120" t="n">
        <v>0</v>
      </c>
      <c r="AQ56" s="221" t="n">
        <v>0</v>
      </c>
      <c r="AR56" s="221" t="n">
        <v>0</v>
      </c>
      <c r="AS56" s="221" t="n">
        <v>0</v>
      </c>
      <c r="AT56" s="221" t="n">
        <v>0</v>
      </c>
      <c r="AU56" s="221" t="n">
        <v>0</v>
      </c>
      <c r="AV56" s="221" t="n">
        <v>0</v>
      </c>
      <c r="AW56" s="221" t="n">
        <v>0</v>
      </c>
      <c r="AX56" s="221" t="n">
        <v>0</v>
      </c>
      <c r="AY56" s="221" t="n">
        <v>0</v>
      </c>
      <c r="AZ56" s="221" t="n">
        <v>0</v>
      </c>
      <c r="BA56" s="221" t="n">
        <v>0</v>
      </c>
      <c r="BB56" s="221" t="n">
        <v>0</v>
      </c>
      <c r="BC56" s="221" t="n">
        <v>0</v>
      </c>
      <c r="BD56" s="221" t="n">
        <v>0</v>
      </c>
      <c r="BE56" s="221" t="n">
        <v>0</v>
      </c>
      <c r="BF56" s="221" t="n">
        <v>0</v>
      </c>
      <c r="BG56" s="221" t="n">
        <v>0</v>
      </c>
      <c r="BH56" s="221" t="n">
        <v>0</v>
      </c>
      <c r="BI56" s="221" t="n">
        <v>0</v>
      </c>
      <c r="BJ56" s="221" t="n">
        <v>0</v>
      </c>
      <c r="BK56" s="221" t="n">
        <v>0</v>
      </c>
      <c r="BL56" s="221" t="n">
        <v>0</v>
      </c>
      <c r="BM56" s="221" t="n">
        <v>0</v>
      </c>
      <c r="BN56" s="221" t="n">
        <v>0</v>
      </c>
      <c r="BO56" s="221" t="n">
        <v>0</v>
      </c>
      <c r="BP56" s="221" t="n">
        <v>0</v>
      </c>
      <c r="BQ56" s="221" t="n">
        <v>0</v>
      </c>
      <c r="BR56" s="221" t="n">
        <v>0</v>
      </c>
      <c r="BS56" s="221" t="n">
        <v>0</v>
      </c>
      <c r="BT56" s="221" t="n">
        <v>0</v>
      </c>
      <c r="BU56" s="221" t="n">
        <v>0</v>
      </c>
      <c r="BV56" s="221" t="n">
        <v>0</v>
      </c>
      <c r="BW56" s="221" t="n">
        <v>0</v>
      </c>
      <c r="BX56" s="221" t="n">
        <v>0</v>
      </c>
      <c r="BY56" s="221" t="n">
        <v>0</v>
      </c>
      <c r="BZ56" s="221" t="n">
        <v>0</v>
      </c>
      <c r="CA56" s="221" t="n">
        <v>0</v>
      </c>
      <c r="CB56" s="221" t="n">
        <v>0</v>
      </c>
      <c r="CC56" s="221" t="n">
        <v>0</v>
      </c>
      <c r="CD56" s="221" t="n">
        <v>0</v>
      </c>
      <c r="CE56" s="221" t="n">
        <v>0</v>
      </c>
      <c r="CF56" s="221" t="n">
        <v>0</v>
      </c>
      <c r="CG56" s="221" t="n">
        <v>0</v>
      </c>
      <c r="CH56" s="221" t="n">
        <v>0</v>
      </c>
      <c r="CI56" s="221" t="n">
        <v>0</v>
      </c>
      <c r="CJ56" s="221" t="n">
        <v>0</v>
      </c>
      <c r="CK56" s="221" t="n">
        <v>0</v>
      </c>
      <c r="CL56" s="221" t="n">
        <v>0</v>
      </c>
      <c r="CM56" s="221" t="n">
        <v>0</v>
      </c>
      <c r="CN56" s="221" t="n">
        <v>0</v>
      </c>
      <c r="CO56" s="221" t="n">
        <v>0</v>
      </c>
      <c r="CP56" s="221" t="n">
        <v>0</v>
      </c>
      <c r="CQ56" s="221" t="n">
        <v>0</v>
      </c>
      <c r="CR56" s="221" t="n">
        <v>0</v>
      </c>
      <c r="CS56" s="221" t="n">
        <v>0</v>
      </c>
      <c r="CT56" s="221" t="n">
        <v>0</v>
      </c>
      <c r="CU56" s="221" t="n">
        <v>0</v>
      </c>
      <c r="CV56" s="221" t="n">
        <v>0</v>
      </c>
      <c r="CW56" s="221" t="n">
        <v>0</v>
      </c>
      <c r="CX56" s="221" t="n">
        <v>0</v>
      </c>
      <c r="CY56" s="221" t="n">
        <v>0</v>
      </c>
      <c r="CZ56" s="221" t="n">
        <v>0</v>
      </c>
      <c r="DA56" s="221" t="n">
        <v>0</v>
      </c>
      <c r="DB56" s="221" t="n">
        <v>0</v>
      </c>
    </row>
    <row r="57" outlineLevel="3">
      <c r="E57" s="118" t="n"/>
      <c r="G57" s="21">
        <f>Currency_unit&amp;"'M"</f>
        <v/>
      </c>
      <c r="H57" s="111" t="n"/>
      <c r="Y57" s="23">
        <f>SUM(AA57:DB57)</f>
        <v/>
      </c>
      <c r="AA57" s="120" t="n">
        <v>0</v>
      </c>
      <c r="AB57" s="120" t="n">
        <v>0</v>
      </c>
      <c r="AC57" s="120" t="n">
        <v>0</v>
      </c>
      <c r="AD57" s="120" t="n">
        <v>0</v>
      </c>
      <c r="AE57" s="120" t="n">
        <v>0</v>
      </c>
      <c r="AF57" s="120" t="n">
        <v>0</v>
      </c>
      <c r="AG57" s="120" t="n">
        <v>0</v>
      </c>
      <c r="AH57" s="120" t="n">
        <v>0</v>
      </c>
      <c r="AI57" s="120" t="n">
        <v>0</v>
      </c>
      <c r="AJ57" s="120" t="n">
        <v>0</v>
      </c>
      <c r="AK57" s="120" t="n">
        <v>0</v>
      </c>
      <c r="AL57" s="120" t="n">
        <v>0</v>
      </c>
      <c r="AM57" s="120" t="n">
        <v>0</v>
      </c>
      <c r="AN57" s="120" t="n">
        <v>0</v>
      </c>
      <c r="AO57" s="120" t="n">
        <v>0</v>
      </c>
      <c r="AP57" s="120" t="n">
        <v>0</v>
      </c>
      <c r="AQ57" s="221" t="n">
        <v>0</v>
      </c>
      <c r="AR57" s="221" t="n">
        <v>0</v>
      </c>
      <c r="AS57" s="221" t="n">
        <v>0</v>
      </c>
      <c r="AT57" s="221" t="n">
        <v>0</v>
      </c>
      <c r="AU57" s="221" t="n">
        <v>0</v>
      </c>
      <c r="AV57" s="221" t="n">
        <v>0</v>
      </c>
      <c r="AW57" s="221" t="n">
        <v>0</v>
      </c>
      <c r="AX57" s="221" t="n">
        <v>0</v>
      </c>
      <c r="AY57" s="221" t="n">
        <v>0</v>
      </c>
      <c r="AZ57" s="221" t="n">
        <v>0</v>
      </c>
      <c r="BA57" s="221" t="n">
        <v>0</v>
      </c>
      <c r="BB57" s="221" t="n">
        <v>0</v>
      </c>
      <c r="BC57" s="221" t="n">
        <v>0</v>
      </c>
      <c r="BD57" s="221" t="n">
        <v>0</v>
      </c>
      <c r="BE57" s="221" t="n">
        <v>0</v>
      </c>
      <c r="BF57" s="221" t="n">
        <v>0</v>
      </c>
      <c r="BG57" s="221" t="n">
        <v>0</v>
      </c>
      <c r="BH57" s="221" t="n">
        <v>0</v>
      </c>
      <c r="BI57" s="221" t="n">
        <v>0</v>
      </c>
      <c r="BJ57" s="221" t="n">
        <v>0</v>
      </c>
      <c r="BK57" s="221" t="n">
        <v>0</v>
      </c>
      <c r="BL57" s="221" t="n">
        <v>0</v>
      </c>
      <c r="BM57" s="221" t="n">
        <v>0</v>
      </c>
      <c r="BN57" s="221" t="n">
        <v>0</v>
      </c>
      <c r="BO57" s="221" t="n">
        <v>0</v>
      </c>
      <c r="BP57" s="221" t="n">
        <v>0</v>
      </c>
      <c r="BQ57" s="221" t="n">
        <v>0</v>
      </c>
      <c r="BR57" s="221" t="n">
        <v>0</v>
      </c>
      <c r="BS57" s="221" t="n">
        <v>0</v>
      </c>
      <c r="BT57" s="221" t="n">
        <v>0</v>
      </c>
      <c r="BU57" s="221" t="n">
        <v>0</v>
      </c>
      <c r="BV57" s="221" t="n">
        <v>0</v>
      </c>
      <c r="BW57" s="221" t="n">
        <v>0</v>
      </c>
      <c r="BX57" s="221" t="n">
        <v>0</v>
      </c>
      <c r="BY57" s="221" t="n">
        <v>0</v>
      </c>
      <c r="BZ57" s="221" t="n">
        <v>0</v>
      </c>
      <c r="CA57" s="221" t="n">
        <v>0</v>
      </c>
      <c r="CB57" s="221" t="n">
        <v>0</v>
      </c>
      <c r="CC57" s="221" t="n">
        <v>0</v>
      </c>
      <c r="CD57" s="221" t="n">
        <v>0</v>
      </c>
      <c r="CE57" s="221" t="n">
        <v>0</v>
      </c>
      <c r="CF57" s="221" t="n">
        <v>0</v>
      </c>
      <c r="CG57" s="221" t="n">
        <v>0</v>
      </c>
      <c r="CH57" s="221" t="n">
        <v>0</v>
      </c>
      <c r="CI57" s="221" t="n">
        <v>0</v>
      </c>
      <c r="CJ57" s="221" t="n">
        <v>0</v>
      </c>
      <c r="CK57" s="221" t="n">
        <v>0</v>
      </c>
      <c r="CL57" s="221" t="n">
        <v>0</v>
      </c>
      <c r="CM57" s="221" t="n">
        <v>0</v>
      </c>
      <c r="CN57" s="221" t="n">
        <v>0</v>
      </c>
      <c r="CO57" s="221" t="n">
        <v>0</v>
      </c>
      <c r="CP57" s="221" t="n">
        <v>0</v>
      </c>
      <c r="CQ57" s="221" t="n">
        <v>0</v>
      </c>
      <c r="CR57" s="221" t="n">
        <v>0</v>
      </c>
      <c r="CS57" s="221" t="n">
        <v>0</v>
      </c>
      <c r="CT57" s="221" t="n">
        <v>0</v>
      </c>
      <c r="CU57" s="221" t="n">
        <v>0</v>
      </c>
      <c r="CV57" s="221" t="n">
        <v>0</v>
      </c>
      <c r="CW57" s="221" t="n">
        <v>0</v>
      </c>
      <c r="CX57" s="221" t="n">
        <v>0</v>
      </c>
      <c r="CY57" s="221" t="n">
        <v>0</v>
      </c>
      <c r="CZ57" s="221" t="n">
        <v>0</v>
      </c>
      <c r="DA57" s="221" t="n">
        <v>0</v>
      </c>
      <c r="DB57" s="221" t="n">
        <v>0</v>
      </c>
    </row>
    <row r="58" outlineLevel="3">
      <c r="E58" s="118" t="n"/>
      <c r="G58" s="21">
        <f>Currency_unit&amp;"'M"</f>
        <v/>
      </c>
      <c r="H58" s="111" t="n"/>
      <c r="Y58" s="23">
        <f>SUM(AA58:DB58)</f>
        <v/>
      </c>
      <c r="AA58" s="120" t="n">
        <v>0</v>
      </c>
      <c r="AB58" s="120" t="n">
        <v>0</v>
      </c>
      <c r="AC58" s="120" t="n">
        <v>0</v>
      </c>
      <c r="AD58" s="120" t="n">
        <v>0</v>
      </c>
      <c r="AE58" s="120" t="n">
        <v>0</v>
      </c>
      <c r="AF58" s="120" t="n">
        <v>0</v>
      </c>
      <c r="AG58" s="120" t="n">
        <v>0</v>
      </c>
      <c r="AH58" s="120" t="n">
        <v>0</v>
      </c>
      <c r="AI58" s="120" t="n">
        <v>0</v>
      </c>
      <c r="AJ58" s="120" t="n">
        <v>0</v>
      </c>
      <c r="AK58" s="120" t="n">
        <v>0</v>
      </c>
      <c r="AL58" s="120" t="n">
        <v>0</v>
      </c>
      <c r="AM58" s="120" t="n">
        <v>0</v>
      </c>
      <c r="AN58" s="120" t="n">
        <v>0</v>
      </c>
      <c r="AO58" s="120" t="n">
        <v>0</v>
      </c>
      <c r="AP58" s="120" t="n">
        <v>0</v>
      </c>
      <c r="AQ58" s="221" t="n">
        <v>0</v>
      </c>
      <c r="AR58" s="221" t="n">
        <v>0</v>
      </c>
      <c r="AS58" s="221" t="n">
        <v>0</v>
      </c>
      <c r="AT58" s="221" t="n">
        <v>0</v>
      </c>
      <c r="AU58" s="221" t="n">
        <v>0</v>
      </c>
      <c r="AV58" s="221" t="n">
        <v>0</v>
      </c>
      <c r="AW58" s="221" t="n">
        <v>0</v>
      </c>
      <c r="AX58" s="221" t="n">
        <v>0</v>
      </c>
      <c r="AY58" s="221" t="n">
        <v>0</v>
      </c>
      <c r="AZ58" s="221" t="n">
        <v>0</v>
      </c>
      <c r="BA58" s="221" t="n">
        <v>0</v>
      </c>
      <c r="BB58" s="221" t="n">
        <v>0</v>
      </c>
      <c r="BC58" s="221" t="n">
        <v>0</v>
      </c>
      <c r="BD58" s="221" t="n">
        <v>0</v>
      </c>
      <c r="BE58" s="221" t="n">
        <v>0</v>
      </c>
      <c r="BF58" s="221" t="n">
        <v>0</v>
      </c>
      <c r="BG58" s="221" t="n">
        <v>0</v>
      </c>
      <c r="BH58" s="221" t="n">
        <v>0</v>
      </c>
      <c r="BI58" s="221" t="n">
        <v>0</v>
      </c>
      <c r="BJ58" s="221" t="n">
        <v>0</v>
      </c>
      <c r="BK58" s="221" t="n">
        <v>0</v>
      </c>
      <c r="BL58" s="221" t="n">
        <v>0</v>
      </c>
      <c r="BM58" s="221" t="n">
        <v>0</v>
      </c>
      <c r="BN58" s="221" t="n">
        <v>0</v>
      </c>
      <c r="BO58" s="221" t="n">
        <v>0</v>
      </c>
      <c r="BP58" s="221" t="n">
        <v>0</v>
      </c>
      <c r="BQ58" s="221" t="n">
        <v>0</v>
      </c>
      <c r="BR58" s="221" t="n">
        <v>0</v>
      </c>
      <c r="BS58" s="221" t="n">
        <v>0</v>
      </c>
      <c r="BT58" s="221" t="n">
        <v>0</v>
      </c>
      <c r="BU58" s="221" t="n">
        <v>0</v>
      </c>
      <c r="BV58" s="221" t="n">
        <v>0</v>
      </c>
      <c r="BW58" s="221" t="n">
        <v>0</v>
      </c>
      <c r="BX58" s="221" t="n">
        <v>0</v>
      </c>
      <c r="BY58" s="221" t="n">
        <v>0</v>
      </c>
      <c r="BZ58" s="221" t="n">
        <v>0</v>
      </c>
      <c r="CA58" s="221" t="n">
        <v>0</v>
      </c>
      <c r="CB58" s="221" t="n">
        <v>0</v>
      </c>
      <c r="CC58" s="221" t="n">
        <v>0</v>
      </c>
      <c r="CD58" s="221" t="n">
        <v>0</v>
      </c>
      <c r="CE58" s="221" t="n">
        <v>0</v>
      </c>
      <c r="CF58" s="221" t="n">
        <v>0</v>
      </c>
      <c r="CG58" s="221" t="n">
        <v>0</v>
      </c>
      <c r="CH58" s="221" t="n">
        <v>0</v>
      </c>
      <c r="CI58" s="221" t="n">
        <v>0</v>
      </c>
      <c r="CJ58" s="221" t="n">
        <v>0</v>
      </c>
      <c r="CK58" s="221" t="n">
        <v>0</v>
      </c>
      <c r="CL58" s="221" t="n">
        <v>0</v>
      </c>
      <c r="CM58" s="221" t="n">
        <v>0</v>
      </c>
      <c r="CN58" s="221" t="n">
        <v>0</v>
      </c>
      <c r="CO58" s="221" t="n">
        <v>0</v>
      </c>
      <c r="CP58" s="221" t="n">
        <v>0</v>
      </c>
      <c r="CQ58" s="221" t="n">
        <v>0</v>
      </c>
      <c r="CR58" s="221" t="n">
        <v>0</v>
      </c>
      <c r="CS58" s="221" t="n">
        <v>0</v>
      </c>
      <c r="CT58" s="221" t="n">
        <v>0</v>
      </c>
      <c r="CU58" s="221" t="n">
        <v>0</v>
      </c>
      <c r="CV58" s="221" t="n">
        <v>0</v>
      </c>
      <c r="CW58" s="221" t="n">
        <v>0</v>
      </c>
      <c r="CX58" s="221" t="n">
        <v>0</v>
      </c>
      <c r="CY58" s="221" t="n">
        <v>0</v>
      </c>
      <c r="CZ58" s="221" t="n">
        <v>0</v>
      </c>
      <c r="DA58" s="221" t="n">
        <v>0</v>
      </c>
      <c r="DB58" s="221" t="n">
        <v>0</v>
      </c>
    </row>
    <row r="59" outlineLevel="3">
      <c r="E59" s="118" t="n"/>
      <c r="G59" s="21">
        <f>Currency_unit&amp;"'M"</f>
        <v/>
      </c>
      <c r="H59" s="111" t="n"/>
      <c r="Y59" s="23">
        <f>SUM(AA59:DB59)</f>
        <v/>
      </c>
      <c r="AA59" s="120" t="n">
        <v>0</v>
      </c>
      <c r="AB59" s="120" t="n">
        <v>0</v>
      </c>
      <c r="AC59" s="120" t="n">
        <v>0</v>
      </c>
      <c r="AD59" s="120" t="n">
        <v>0</v>
      </c>
      <c r="AE59" s="120" t="n">
        <v>0</v>
      </c>
      <c r="AF59" s="120" t="n">
        <v>0</v>
      </c>
      <c r="AG59" s="120" t="n">
        <v>0</v>
      </c>
      <c r="AH59" s="120" t="n">
        <v>0</v>
      </c>
      <c r="AI59" s="120" t="n">
        <v>0</v>
      </c>
      <c r="AJ59" s="120" t="n">
        <v>0</v>
      </c>
      <c r="AK59" s="120" t="n">
        <v>0</v>
      </c>
      <c r="AL59" s="120" t="n">
        <v>0</v>
      </c>
      <c r="AM59" s="120" t="n">
        <v>0</v>
      </c>
      <c r="AN59" s="120" t="n">
        <v>0</v>
      </c>
      <c r="AO59" s="120" t="n">
        <v>0</v>
      </c>
      <c r="AP59" s="120" t="n">
        <v>0</v>
      </c>
      <c r="AQ59" s="221" t="n">
        <v>0</v>
      </c>
      <c r="AR59" s="221" t="n">
        <v>0</v>
      </c>
      <c r="AS59" s="221" t="n">
        <v>0</v>
      </c>
      <c r="AT59" s="221" t="n">
        <v>0</v>
      </c>
      <c r="AU59" s="221" t="n">
        <v>0</v>
      </c>
      <c r="AV59" s="221" t="n">
        <v>0</v>
      </c>
      <c r="AW59" s="221" t="n">
        <v>0</v>
      </c>
      <c r="AX59" s="221" t="n">
        <v>0</v>
      </c>
      <c r="AY59" s="221" t="n">
        <v>0</v>
      </c>
      <c r="AZ59" s="221" t="n">
        <v>0</v>
      </c>
      <c r="BA59" s="221" t="n">
        <v>0</v>
      </c>
      <c r="BB59" s="221" t="n">
        <v>0</v>
      </c>
      <c r="BC59" s="221" t="n">
        <v>0</v>
      </c>
      <c r="BD59" s="221" t="n">
        <v>0</v>
      </c>
      <c r="BE59" s="221" t="n">
        <v>0</v>
      </c>
      <c r="BF59" s="221" t="n">
        <v>0</v>
      </c>
      <c r="BG59" s="221" t="n">
        <v>0</v>
      </c>
      <c r="BH59" s="221" t="n">
        <v>0</v>
      </c>
      <c r="BI59" s="221" t="n">
        <v>0</v>
      </c>
      <c r="BJ59" s="221" t="n">
        <v>0</v>
      </c>
      <c r="BK59" s="221" t="n">
        <v>0</v>
      </c>
      <c r="BL59" s="221" t="n">
        <v>0</v>
      </c>
      <c r="BM59" s="221" t="n">
        <v>0</v>
      </c>
      <c r="BN59" s="221" t="n">
        <v>0</v>
      </c>
      <c r="BO59" s="221" t="n">
        <v>0</v>
      </c>
      <c r="BP59" s="221" t="n">
        <v>0</v>
      </c>
      <c r="BQ59" s="221" t="n">
        <v>0</v>
      </c>
      <c r="BR59" s="221" t="n">
        <v>0</v>
      </c>
      <c r="BS59" s="221" t="n">
        <v>0</v>
      </c>
      <c r="BT59" s="221" t="n">
        <v>0</v>
      </c>
      <c r="BU59" s="221" t="n">
        <v>0</v>
      </c>
      <c r="BV59" s="221" t="n">
        <v>0</v>
      </c>
      <c r="BW59" s="221" t="n">
        <v>0</v>
      </c>
      <c r="BX59" s="221" t="n">
        <v>0</v>
      </c>
      <c r="BY59" s="221" t="n">
        <v>0</v>
      </c>
      <c r="BZ59" s="221" t="n">
        <v>0</v>
      </c>
      <c r="CA59" s="221" t="n">
        <v>0</v>
      </c>
      <c r="CB59" s="221" t="n">
        <v>0</v>
      </c>
      <c r="CC59" s="221" t="n">
        <v>0</v>
      </c>
      <c r="CD59" s="221" t="n">
        <v>0</v>
      </c>
      <c r="CE59" s="221" t="n">
        <v>0</v>
      </c>
      <c r="CF59" s="221" t="n">
        <v>0</v>
      </c>
      <c r="CG59" s="221" t="n">
        <v>0</v>
      </c>
      <c r="CH59" s="221" t="n">
        <v>0</v>
      </c>
      <c r="CI59" s="221" t="n">
        <v>0</v>
      </c>
      <c r="CJ59" s="221" t="n">
        <v>0</v>
      </c>
      <c r="CK59" s="221" t="n">
        <v>0</v>
      </c>
      <c r="CL59" s="221" t="n">
        <v>0</v>
      </c>
      <c r="CM59" s="221" t="n">
        <v>0</v>
      </c>
      <c r="CN59" s="221" t="n">
        <v>0</v>
      </c>
      <c r="CO59" s="221" t="n">
        <v>0</v>
      </c>
      <c r="CP59" s="221" t="n">
        <v>0</v>
      </c>
      <c r="CQ59" s="221" t="n">
        <v>0</v>
      </c>
      <c r="CR59" s="221" t="n">
        <v>0</v>
      </c>
      <c r="CS59" s="221" t="n">
        <v>0</v>
      </c>
      <c r="CT59" s="221" t="n">
        <v>0</v>
      </c>
      <c r="CU59" s="221" t="n">
        <v>0</v>
      </c>
      <c r="CV59" s="221" t="n">
        <v>0</v>
      </c>
      <c r="CW59" s="221" t="n">
        <v>0</v>
      </c>
      <c r="CX59" s="221" t="n">
        <v>0</v>
      </c>
      <c r="CY59" s="221" t="n">
        <v>0</v>
      </c>
      <c r="CZ59" s="221" t="n">
        <v>0</v>
      </c>
      <c r="DA59" s="221" t="n">
        <v>0</v>
      </c>
      <c r="DB59" s="221" t="n">
        <v>0</v>
      </c>
    </row>
    <row r="60" outlineLevel="3">
      <c r="E60" s="118" t="n"/>
      <c r="G60" s="21">
        <f>Currency_unit&amp;"'M"</f>
        <v/>
      </c>
      <c r="H60" s="111" t="n"/>
      <c r="Y60" s="23">
        <f>SUM(AA60:DB60)</f>
        <v/>
      </c>
      <c r="AA60" s="120" t="n">
        <v>0</v>
      </c>
      <c r="AB60" s="120" t="n">
        <v>0</v>
      </c>
      <c r="AC60" s="120" t="n">
        <v>0</v>
      </c>
      <c r="AD60" s="120" t="n">
        <v>0</v>
      </c>
      <c r="AE60" s="120" t="n">
        <v>0</v>
      </c>
      <c r="AF60" s="120" t="n">
        <v>0</v>
      </c>
      <c r="AG60" s="120" t="n">
        <v>0</v>
      </c>
      <c r="AH60" s="120" t="n">
        <v>0</v>
      </c>
      <c r="AI60" s="120" t="n">
        <v>0</v>
      </c>
      <c r="AJ60" s="120" t="n">
        <v>0</v>
      </c>
      <c r="AK60" s="120" t="n">
        <v>0</v>
      </c>
      <c r="AL60" s="120" t="n">
        <v>0</v>
      </c>
      <c r="AM60" s="120" t="n">
        <v>0</v>
      </c>
      <c r="AN60" s="120" t="n">
        <v>0</v>
      </c>
      <c r="AO60" s="120" t="n">
        <v>0</v>
      </c>
      <c r="AP60" s="120" t="n">
        <v>0</v>
      </c>
      <c r="AQ60" s="221" t="n">
        <v>0</v>
      </c>
      <c r="AR60" s="221" t="n">
        <v>0</v>
      </c>
      <c r="AS60" s="221" t="n">
        <v>0</v>
      </c>
      <c r="AT60" s="221" t="n">
        <v>0</v>
      </c>
      <c r="AU60" s="221" t="n">
        <v>0</v>
      </c>
      <c r="AV60" s="221" t="n">
        <v>0</v>
      </c>
      <c r="AW60" s="221" t="n">
        <v>0</v>
      </c>
      <c r="AX60" s="221" t="n">
        <v>0</v>
      </c>
      <c r="AY60" s="221" t="n">
        <v>0</v>
      </c>
      <c r="AZ60" s="221" t="n">
        <v>0</v>
      </c>
      <c r="BA60" s="221" t="n">
        <v>0</v>
      </c>
      <c r="BB60" s="221" t="n">
        <v>0</v>
      </c>
      <c r="BC60" s="221" t="n">
        <v>0</v>
      </c>
      <c r="BD60" s="221" t="n">
        <v>0</v>
      </c>
      <c r="BE60" s="221" t="n">
        <v>0</v>
      </c>
      <c r="BF60" s="221" t="n">
        <v>0</v>
      </c>
      <c r="BG60" s="221" t="n">
        <v>0</v>
      </c>
      <c r="BH60" s="221" t="n">
        <v>0</v>
      </c>
      <c r="BI60" s="221" t="n">
        <v>0</v>
      </c>
      <c r="BJ60" s="221" t="n">
        <v>0</v>
      </c>
      <c r="BK60" s="221" t="n">
        <v>0</v>
      </c>
      <c r="BL60" s="221" t="n">
        <v>0</v>
      </c>
      <c r="BM60" s="221" t="n">
        <v>0</v>
      </c>
      <c r="BN60" s="221" t="n">
        <v>0</v>
      </c>
      <c r="BO60" s="221" t="n">
        <v>0</v>
      </c>
      <c r="BP60" s="221" t="n">
        <v>0</v>
      </c>
      <c r="BQ60" s="221" t="n">
        <v>0</v>
      </c>
      <c r="BR60" s="221" t="n">
        <v>0</v>
      </c>
      <c r="BS60" s="221" t="n">
        <v>0</v>
      </c>
      <c r="BT60" s="221" t="n">
        <v>0</v>
      </c>
      <c r="BU60" s="221" t="n">
        <v>0</v>
      </c>
      <c r="BV60" s="221" t="n">
        <v>0</v>
      </c>
      <c r="BW60" s="221" t="n">
        <v>0</v>
      </c>
      <c r="BX60" s="221" t="n">
        <v>0</v>
      </c>
      <c r="BY60" s="221" t="n">
        <v>0</v>
      </c>
      <c r="BZ60" s="221" t="n">
        <v>0</v>
      </c>
      <c r="CA60" s="221" t="n">
        <v>0</v>
      </c>
      <c r="CB60" s="221" t="n">
        <v>0</v>
      </c>
      <c r="CC60" s="221" t="n">
        <v>0</v>
      </c>
      <c r="CD60" s="221" t="n">
        <v>0</v>
      </c>
      <c r="CE60" s="221" t="n">
        <v>0</v>
      </c>
      <c r="CF60" s="221" t="n">
        <v>0</v>
      </c>
      <c r="CG60" s="221" t="n">
        <v>0</v>
      </c>
      <c r="CH60" s="221" t="n">
        <v>0</v>
      </c>
      <c r="CI60" s="221" t="n">
        <v>0</v>
      </c>
      <c r="CJ60" s="221" t="n">
        <v>0</v>
      </c>
      <c r="CK60" s="221" t="n">
        <v>0</v>
      </c>
      <c r="CL60" s="221" t="n">
        <v>0</v>
      </c>
      <c r="CM60" s="221" t="n">
        <v>0</v>
      </c>
      <c r="CN60" s="221" t="n">
        <v>0</v>
      </c>
      <c r="CO60" s="221" t="n">
        <v>0</v>
      </c>
      <c r="CP60" s="221" t="n">
        <v>0</v>
      </c>
      <c r="CQ60" s="221" t="n">
        <v>0</v>
      </c>
      <c r="CR60" s="221" t="n">
        <v>0</v>
      </c>
      <c r="CS60" s="221" t="n">
        <v>0</v>
      </c>
      <c r="CT60" s="221" t="n">
        <v>0</v>
      </c>
      <c r="CU60" s="221" t="n">
        <v>0</v>
      </c>
      <c r="CV60" s="221" t="n">
        <v>0</v>
      </c>
      <c r="CW60" s="221" t="n">
        <v>0</v>
      </c>
      <c r="CX60" s="221" t="n">
        <v>0</v>
      </c>
      <c r="CY60" s="221" t="n">
        <v>0</v>
      </c>
      <c r="CZ60" s="221" t="n">
        <v>0</v>
      </c>
      <c r="DA60" s="221" t="n">
        <v>0</v>
      </c>
      <c r="DB60" s="221" t="n">
        <v>0</v>
      </c>
    </row>
    <row r="61" outlineLevel="3">
      <c r="E61" s="118" t="n"/>
      <c r="G61" s="21">
        <f>Currency_unit&amp;"'M"</f>
        <v/>
      </c>
      <c r="H61" s="111" t="n"/>
      <c r="Y61" s="23">
        <f>SUM(AA61:DB61)</f>
        <v/>
      </c>
      <c r="AA61" s="120" t="n">
        <v>0</v>
      </c>
      <c r="AB61" s="120" t="n">
        <v>0</v>
      </c>
      <c r="AC61" s="120" t="n">
        <v>0</v>
      </c>
      <c r="AD61" s="120" t="n">
        <v>0</v>
      </c>
      <c r="AE61" s="120" t="n">
        <v>0</v>
      </c>
      <c r="AF61" s="120" t="n">
        <v>0</v>
      </c>
      <c r="AG61" s="120" t="n">
        <v>0</v>
      </c>
      <c r="AH61" s="120" t="n">
        <v>0</v>
      </c>
      <c r="AI61" s="120" t="n">
        <v>0</v>
      </c>
      <c r="AJ61" s="120" t="n">
        <v>0</v>
      </c>
      <c r="AK61" s="120" t="n">
        <v>0</v>
      </c>
      <c r="AL61" s="120" t="n">
        <v>0</v>
      </c>
      <c r="AM61" s="120" t="n">
        <v>0</v>
      </c>
      <c r="AN61" s="120" t="n">
        <v>0</v>
      </c>
      <c r="AO61" s="120" t="n">
        <v>0</v>
      </c>
      <c r="AP61" s="120" t="n">
        <v>0</v>
      </c>
      <c r="AQ61" s="221" t="n">
        <v>0</v>
      </c>
      <c r="AR61" s="221" t="n">
        <v>0</v>
      </c>
      <c r="AS61" s="221" t="n">
        <v>0</v>
      </c>
      <c r="AT61" s="221" t="n">
        <v>0</v>
      </c>
      <c r="AU61" s="221" t="n">
        <v>0</v>
      </c>
      <c r="AV61" s="221" t="n">
        <v>0</v>
      </c>
      <c r="AW61" s="221" t="n">
        <v>0</v>
      </c>
      <c r="AX61" s="221" t="n">
        <v>0</v>
      </c>
      <c r="AY61" s="221" t="n">
        <v>0</v>
      </c>
      <c r="AZ61" s="221" t="n">
        <v>0</v>
      </c>
      <c r="BA61" s="221" t="n">
        <v>0</v>
      </c>
      <c r="BB61" s="221" t="n">
        <v>0</v>
      </c>
      <c r="BC61" s="221" t="n">
        <v>0</v>
      </c>
      <c r="BD61" s="221" t="n">
        <v>0</v>
      </c>
      <c r="BE61" s="221" t="n">
        <v>0</v>
      </c>
      <c r="BF61" s="221" t="n">
        <v>0</v>
      </c>
      <c r="BG61" s="221" t="n">
        <v>0</v>
      </c>
      <c r="BH61" s="221" t="n">
        <v>0</v>
      </c>
      <c r="BI61" s="221" t="n">
        <v>0</v>
      </c>
      <c r="BJ61" s="221" t="n">
        <v>0</v>
      </c>
      <c r="BK61" s="221" t="n">
        <v>0</v>
      </c>
      <c r="BL61" s="221" t="n">
        <v>0</v>
      </c>
      <c r="BM61" s="221" t="n">
        <v>0</v>
      </c>
      <c r="BN61" s="221" t="n">
        <v>0</v>
      </c>
      <c r="BO61" s="221" t="n">
        <v>0</v>
      </c>
      <c r="BP61" s="221" t="n">
        <v>0</v>
      </c>
      <c r="BQ61" s="221" t="n">
        <v>0</v>
      </c>
      <c r="BR61" s="221" t="n">
        <v>0</v>
      </c>
      <c r="BS61" s="221" t="n">
        <v>0</v>
      </c>
      <c r="BT61" s="221" t="n">
        <v>0</v>
      </c>
      <c r="BU61" s="221" t="n">
        <v>0</v>
      </c>
      <c r="BV61" s="221" t="n">
        <v>0</v>
      </c>
      <c r="BW61" s="221" t="n">
        <v>0</v>
      </c>
      <c r="BX61" s="221" t="n">
        <v>0</v>
      </c>
      <c r="BY61" s="221" t="n">
        <v>0</v>
      </c>
      <c r="BZ61" s="221" t="n">
        <v>0</v>
      </c>
      <c r="CA61" s="221" t="n">
        <v>0</v>
      </c>
      <c r="CB61" s="221" t="n">
        <v>0</v>
      </c>
      <c r="CC61" s="221" t="n">
        <v>0</v>
      </c>
      <c r="CD61" s="221" t="n">
        <v>0</v>
      </c>
      <c r="CE61" s="221" t="n">
        <v>0</v>
      </c>
      <c r="CF61" s="221" t="n">
        <v>0</v>
      </c>
      <c r="CG61" s="221" t="n">
        <v>0</v>
      </c>
      <c r="CH61" s="221" t="n">
        <v>0</v>
      </c>
      <c r="CI61" s="221" t="n">
        <v>0</v>
      </c>
      <c r="CJ61" s="221" t="n">
        <v>0</v>
      </c>
      <c r="CK61" s="221" t="n">
        <v>0</v>
      </c>
      <c r="CL61" s="221" t="n">
        <v>0</v>
      </c>
      <c r="CM61" s="221" t="n">
        <v>0</v>
      </c>
      <c r="CN61" s="221" t="n">
        <v>0</v>
      </c>
      <c r="CO61" s="221" t="n">
        <v>0</v>
      </c>
      <c r="CP61" s="221" t="n">
        <v>0</v>
      </c>
      <c r="CQ61" s="221" t="n">
        <v>0</v>
      </c>
      <c r="CR61" s="221" t="n">
        <v>0</v>
      </c>
      <c r="CS61" s="221" t="n">
        <v>0</v>
      </c>
      <c r="CT61" s="221" t="n">
        <v>0</v>
      </c>
      <c r="CU61" s="221" t="n">
        <v>0</v>
      </c>
      <c r="CV61" s="221" t="n">
        <v>0</v>
      </c>
      <c r="CW61" s="221" t="n">
        <v>0</v>
      </c>
      <c r="CX61" s="221" t="n">
        <v>0</v>
      </c>
      <c r="CY61" s="221" t="n">
        <v>0</v>
      </c>
      <c r="CZ61" s="221" t="n">
        <v>0</v>
      </c>
      <c r="DA61" s="221" t="n">
        <v>0</v>
      </c>
      <c r="DB61" s="221" t="n">
        <v>0</v>
      </c>
    </row>
    <row r="62" outlineLevel="3">
      <c r="E62" s="118" t="n"/>
      <c r="G62" s="21">
        <f>Currency_unit&amp;"'M"</f>
        <v/>
      </c>
      <c r="H62" s="111" t="n"/>
      <c r="Y62" s="23">
        <f>SUM(AA62:DB62)</f>
        <v/>
      </c>
      <c r="AA62" s="120" t="n">
        <v>0</v>
      </c>
      <c r="AB62" s="120" t="n">
        <v>0</v>
      </c>
      <c r="AC62" s="120" t="n">
        <v>0</v>
      </c>
      <c r="AD62" s="120" t="n">
        <v>0</v>
      </c>
      <c r="AE62" s="120" t="n">
        <v>0</v>
      </c>
      <c r="AF62" s="120" t="n">
        <v>0</v>
      </c>
      <c r="AG62" s="120" t="n">
        <v>0</v>
      </c>
      <c r="AH62" s="120" t="n">
        <v>0</v>
      </c>
      <c r="AI62" s="120" t="n">
        <v>0</v>
      </c>
      <c r="AJ62" s="120" t="n">
        <v>0</v>
      </c>
      <c r="AK62" s="120" t="n">
        <v>0</v>
      </c>
      <c r="AL62" s="120" t="n">
        <v>0</v>
      </c>
      <c r="AM62" s="120" t="n">
        <v>0</v>
      </c>
      <c r="AN62" s="120" t="n">
        <v>0</v>
      </c>
      <c r="AO62" s="120" t="n">
        <v>0</v>
      </c>
      <c r="AP62" s="120" t="n">
        <v>0</v>
      </c>
      <c r="AQ62" s="221" t="n">
        <v>0</v>
      </c>
      <c r="AR62" s="221" t="n">
        <v>0</v>
      </c>
      <c r="AS62" s="221" t="n">
        <v>0</v>
      </c>
      <c r="AT62" s="221" t="n">
        <v>0</v>
      </c>
      <c r="AU62" s="221" t="n">
        <v>0</v>
      </c>
      <c r="AV62" s="221" t="n">
        <v>0</v>
      </c>
      <c r="AW62" s="221" t="n">
        <v>0</v>
      </c>
      <c r="AX62" s="221" t="n">
        <v>0</v>
      </c>
      <c r="AY62" s="221" t="n">
        <v>0</v>
      </c>
      <c r="AZ62" s="221" t="n">
        <v>0</v>
      </c>
      <c r="BA62" s="221" t="n">
        <v>0</v>
      </c>
      <c r="BB62" s="221" t="n">
        <v>0</v>
      </c>
      <c r="BC62" s="221" t="n">
        <v>0</v>
      </c>
      <c r="BD62" s="221" t="n">
        <v>0</v>
      </c>
      <c r="BE62" s="221" t="n">
        <v>0</v>
      </c>
      <c r="BF62" s="221" t="n">
        <v>0</v>
      </c>
      <c r="BG62" s="221" t="n">
        <v>0</v>
      </c>
      <c r="BH62" s="221" t="n">
        <v>0</v>
      </c>
      <c r="BI62" s="221" t="n">
        <v>0</v>
      </c>
      <c r="BJ62" s="221" t="n">
        <v>0</v>
      </c>
      <c r="BK62" s="221" t="n">
        <v>0</v>
      </c>
      <c r="BL62" s="221" t="n">
        <v>0</v>
      </c>
      <c r="BM62" s="221" t="n">
        <v>0</v>
      </c>
      <c r="BN62" s="221" t="n">
        <v>0</v>
      </c>
      <c r="BO62" s="221" t="n">
        <v>0</v>
      </c>
      <c r="BP62" s="221" t="n">
        <v>0</v>
      </c>
      <c r="BQ62" s="221" t="n">
        <v>0</v>
      </c>
      <c r="BR62" s="221" t="n">
        <v>0</v>
      </c>
      <c r="BS62" s="221" t="n">
        <v>0</v>
      </c>
      <c r="BT62" s="221" t="n">
        <v>0</v>
      </c>
      <c r="BU62" s="221" t="n">
        <v>0</v>
      </c>
      <c r="BV62" s="221" t="n">
        <v>0</v>
      </c>
      <c r="BW62" s="221" t="n">
        <v>0</v>
      </c>
      <c r="BX62" s="221" t="n">
        <v>0</v>
      </c>
      <c r="BY62" s="221" t="n">
        <v>0</v>
      </c>
      <c r="BZ62" s="221" t="n">
        <v>0</v>
      </c>
      <c r="CA62" s="221" t="n">
        <v>0</v>
      </c>
      <c r="CB62" s="221" t="n">
        <v>0</v>
      </c>
      <c r="CC62" s="221" t="n">
        <v>0</v>
      </c>
      <c r="CD62" s="221" t="n">
        <v>0</v>
      </c>
      <c r="CE62" s="221" t="n">
        <v>0</v>
      </c>
      <c r="CF62" s="221" t="n">
        <v>0</v>
      </c>
      <c r="CG62" s="221" t="n">
        <v>0</v>
      </c>
      <c r="CH62" s="221" t="n">
        <v>0</v>
      </c>
      <c r="CI62" s="221" t="n">
        <v>0</v>
      </c>
      <c r="CJ62" s="221" t="n">
        <v>0</v>
      </c>
      <c r="CK62" s="221" t="n">
        <v>0</v>
      </c>
      <c r="CL62" s="221" t="n">
        <v>0</v>
      </c>
      <c r="CM62" s="221" t="n">
        <v>0</v>
      </c>
      <c r="CN62" s="221" t="n">
        <v>0</v>
      </c>
      <c r="CO62" s="221" t="n">
        <v>0</v>
      </c>
      <c r="CP62" s="221" t="n">
        <v>0</v>
      </c>
      <c r="CQ62" s="221" t="n">
        <v>0</v>
      </c>
      <c r="CR62" s="221" t="n">
        <v>0</v>
      </c>
      <c r="CS62" s="221" t="n">
        <v>0</v>
      </c>
      <c r="CT62" s="221" t="n">
        <v>0</v>
      </c>
      <c r="CU62" s="221" t="n">
        <v>0</v>
      </c>
      <c r="CV62" s="221" t="n">
        <v>0</v>
      </c>
      <c r="CW62" s="221" t="n">
        <v>0</v>
      </c>
      <c r="CX62" s="221" t="n">
        <v>0</v>
      </c>
      <c r="CY62" s="221" t="n">
        <v>0</v>
      </c>
      <c r="CZ62" s="221" t="n">
        <v>0</v>
      </c>
      <c r="DA62" s="221" t="n">
        <v>0</v>
      </c>
      <c r="DB62" s="221" t="n">
        <v>0</v>
      </c>
    </row>
    <row r="63" outlineLevel="3" ht="15" customHeight="1" thickBot="1">
      <c r="E63" s="213" t="inlineStr">
        <is>
          <t>Pre-production revenue capitalised to initial capital</t>
        </is>
      </c>
      <c r="G63" s="21">
        <f>Currency_unit&amp;"'M"</f>
        <v/>
      </c>
      <c r="H63" s="214" t="inlineStr">
        <is>
          <t>Pre-commercial silver + gold doré revenue (metal produced before commercial production, defined as 60 days after mill start) capitalised against initial capital: the pre-production weight (row 184) times the per-year doré revenue (silver + gold) - the full Yr -1 mill-commissioning revenue plus the 8.02% pre-commercial share of Year 1 (Table 22-2 / Table 22-1 note 3, p.458-461; S22.3.1). Recomputed from the per-year doré revenue so it flexes with the price and grade levers; net Initial Costs US$(173)M = initial capital 239 - pre-production revenue 128 + pre-production cost 62.</t>
        </is>
      </c>
      <c r="Y63" s="23">
        <f>SUM(AA63:DB63)</f>
        <v/>
      </c>
      <c r="AA63" s="223">
        <f>-AA184*('Cash Flow &amp; Valuation'!AA96+'Cash Flow &amp; Valuation'!AA97)</f>
        <v/>
      </c>
      <c r="AB63" s="223">
        <f>-AB184*('Cash Flow &amp; Valuation'!AB96+'Cash Flow &amp; Valuation'!AB97)</f>
        <v/>
      </c>
      <c r="AC63" s="223">
        <f>-AC184*('Cash Flow &amp; Valuation'!AC96+'Cash Flow &amp; Valuation'!AC97)</f>
        <v/>
      </c>
      <c r="AD63" s="223">
        <f>-AD184*('Cash Flow &amp; Valuation'!AD96+'Cash Flow &amp; Valuation'!AD97)</f>
        <v/>
      </c>
      <c r="AE63" s="223">
        <f>-AE184*('Cash Flow &amp; Valuation'!AE96+'Cash Flow &amp; Valuation'!AE97)</f>
        <v/>
      </c>
      <c r="AF63" s="223">
        <f>-AF184*('Cash Flow &amp; Valuation'!AF96+'Cash Flow &amp; Valuation'!AF97)</f>
        <v/>
      </c>
      <c r="AG63" s="223">
        <f>-AG184*('Cash Flow &amp; Valuation'!AG96+'Cash Flow &amp; Valuation'!AG97)</f>
        <v/>
      </c>
      <c r="AH63" s="223">
        <f>-AH184*('Cash Flow &amp; Valuation'!AH96+'Cash Flow &amp; Valuation'!AH97)</f>
        <v/>
      </c>
      <c r="AI63" s="223">
        <f>-AI184*('Cash Flow &amp; Valuation'!AI96+'Cash Flow &amp; Valuation'!AI97)</f>
        <v/>
      </c>
      <c r="AJ63" s="223">
        <f>-AJ184*('Cash Flow &amp; Valuation'!AJ96+'Cash Flow &amp; Valuation'!AJ97)</f>
        <v/>
      </c>
      <c r="AK63" s="223">
        <f>-AK184*('Cash Flow &amp; Valuation'!AK96+'Cash Flow &amp; Valuation'!AK97)</f>
        <v/>
      </c>
      <c r="AL63" s="223">
        <f>-AL184*('Cash Flow &amp; Valuation'!AL96+'Cash Flow &amp; Valuation'!AL97)</f>
        <v/>
      </c>
      <c r="AM63" s="223">
        <f>-AM184*('Cash Flow &amp; Valuation'!AM96+'Cash Flow &amp; Valuation'!AM97)</f>
        <v/>
      </c>
      <c r="AN63" s="223">
        <f>-AN184*('Cash Flow &amp; Valuation'!AN96+'Cash Flow &amp; Valuation'!AN97)</f>
        <v/>
      </c>
      <c r="AO63" s="120" t="n">
        <v>0</v>
      </c>
      <c r="AP63" s="120" t="n">
        <v>0</v>
      </c>
      <c r="AQ63" s="221" t="n">
        <v>0</v>
      </c>
      <c r="AR63" s="221" t="n">
        <v>0</v>
      </c>
      <c r="AS63" s="221" t="n">
        <v>0</v>
      </c>
      <c r="AT63" s="221" t="n">
        <v>0</v>
      </c>
      <c r="AU63" s="221" t="n">
        <v>0</v>
      </c>
      <c r="AV63" s="221" t="n">
        <v>0</v>
      </c>
      <c r="AW63" s="221" t="n">
        <v>0</v>
      </c>
      <c r="AX63" s="221" t="n">
        <v>0</v>
      </c>
      <c r="AY63" s="221" t="n">
        <v>0</v>
      </c>
      <c r="AZ63" s="221" t="n">
        <v>0</v>
      </c>
      <c r="BA63" s="221" t="n">
        <v>0</v>
      </c>
      <c r="BB63" s="221" t="n">
        <v>0</v>
      </c>
      <c r="BC63" s="221" t="n">
        <v>0</v>
      </c>
      <c r="BD63" s="221" t="n">
        <v>0</v>
      </c>
      <c r="BE63" s="221" t="n">
        <v>0</v>
      </c>
      <c r="BF63" s="221" t="n">
        <v>0</v>
      </c>
      <c r="BG63" s="221" t="n">
        <v>0</v>
      </c>
      <c r="BH63" s="221" t="n">
        <v>0</v>
      </c>
      <c r="BI63" s="221" t="n">
        <v>0</v>
      </c>
      <c r="BJ63" s="221" t="n">
        <v>0</v>
      </c>
      <c r="BK63" s="221" t="n">
        <v>0</v>
      </c>
      <c r="BL63" s="221" t="n">
        <v>0</v>
      </c>
      <c r="BM63" s="221" t="n">
        <v>0</v>
      </c>
      <c r="BN63" s="221" t="n">
        <v>0</v>
      </c>
      <c r="BO63" s="221" t="n">
        <v>0</v>
      </c>
      <c r="BP63" s="221" t="n">
        <v>0</v>
      </c>
      <c r="BQ63" s="221" t="n">
        <v>0</v>
      </c>
      <c r="BR63" s="221" t="n">
        <v>0</v>
      </c>
      <c r="BS63" s="221" t="n">
        <v>0</v>
      </c>
      <c r="BT63" s="221" t="n">
        <v>0</v>
      </c>
      <c r="BU63" s="221" t="n">
        <v>0</v>
      </c>
      <c r="BV63" s="221" t="n">
        <v>0</v>
      </c>
      <c r="BW63" s="221" t="n">
        <v>0</v>
      </c>
      <c r="BX63" s="221" t="n">
        <v>0</v>
      </c>
      <c r="BY63" s="221" t="n">
        <v>0</v>
      </c>
      <c r="BZ63" s="221" t="n">
        <v>0</v>
      </c>
      <c r="CA63" s="221" t="n">
        <v>0</v>
      </c>
      <c r="CB63" s="221" t="n">
        <v>0</v>
      </c>
      <c r="CC63" s="221" t="n">
        <v>0</v>
      </c>
      <c r="CD63" s="221" t="n">
        <v>0</v>
      </c>
      <c r="CE63" s="221" t="n">
        <v>0</v>
      </c>
      <c r="CF63" s="221" t="n">
        <v>0</v>
      </c>
      <c r="CG63" s="221" t="n">
        <v>0</v>
      </c>
      <c r="CH63" s="221" t="n">
        <v>0</v>
      </c>
      <c r="CI63" s="221" t="n">
        <v>0</v>
      </c>
      <c r="CJ63" s="221" t="n">
        <v>0</v>
      </c>
      <c r="CK63" s="221" t="n">
        <v>0</v>
      </c>
      <c r="CL63" s="221" t="n">
        <v>0</v>
      </c>
      <c r="CM63" s="221" t="n">
        <v>0</v>
      </c>
      <c r="CN63" s="221" t="n">
        <v>0</v>
      </c>
      <c r="CO63" s="221" t="n">
        <v>0</v>
      </c>
      <c r="CP63" s="221" t="n">
        <v>0</v>
      </c>
      <c r="CQ63" s="221" t="n">
        <v>0</v>
      </c>
      <c r="CR63" s="221" t="n">
        <v>0</v>
      </c>
      <c r="CS63" s="221" t="n">
        <v>0</v>
      </c>
      <c r="CT63" s="221" t="n">
        <v>0</v>
      </c>
      <c r="CU63" s="221" t="n">
        <v>0</v>
      </c>
      <c r="CV63" s="221" t="n">
        <v>0</v>
      </c>
      <c r="CW63" s="221" t="n">
        <v>0</v>
      </c>
      <c r="CX63" s="221" t="n">
        <v>0</v>
      </c>
      <c r="CY63" s="221" t="n">
        <v>0</v>
      </c>
      <c r="CZ63" s="221" t="n">
        <v>0</v>
      </c>
      <c r="DA63" s="221" t="n">
        <v>0</v>
      </c>
      <c r="DB63" s="221" t="n">
        <v>0</v>
      </c>
    </row>
    <row r="64" outlineLevel="3" ht="15" customHeight="1" thickBot="1">
      <c r="E64" s="28" t="inlineStr">
        <is>
          <t>Total</t>
        </is>
      </c>
      <c r="G64" s="21">
        <f>Currency_unit&amp;"'M"</f>
        <v/>
      </c>
      <c r="Y64" s="30">
        <f>SUM(AA64:DB64)</f>
        <v/>
      </c>
      <c r="AA64" s="44">
        <f>SUM(AA54:AA63)</f>
        <v/>
      </c>
      <c r="AB64" s="44">
        <f>SUM(AB54:AB63)</f>
        <v/>
      </c>
      <c r="AC64" s="44">
        <f>SUM(AC54:AC63)</f>
        <v/>
      </c>
      <c r="AD64" s="44">
        <f>SUM(AD54:AD63)</f>
        <v/>
      </c>
      <c r="AE64" s="44">
        <f>SUM(AE54:AE63)</f>
        <v/>
      </c>
      <c r="AF64" s="44">
        <f>SUM(AF54:AF63)</f>
        <v/>
      </c>
      <c r="AG64" s="44">
        <f>SUM(AG54:AG63)</f>
        <v/>
      </c>
      <c r="AH64" s="44">
        <f>SUM(AH54:AH63)</f>
        <v/>
      </c>
      <c r="AI64" s="44">
        <f>SUM(AI54:AI63)</f>
        <v/>
      </c>
      <c r="AJ64" s="44">
        <f>SUM(AJ54:AJ63)</f>
        <v/>
      </c>
      <c r="AK64" s="44">
        <f>SUM(AK54:AK63)</f>
        <v/>
      </c>
      <c r="AL64" s="44">
        <f>SUM(AL54:AL63)</f>
        <v/>
      </c>
      <c r="AM64" s="44">
        <f>SUM(AM54:AM63)</f>
        <v/>
      </c>
      <c r="AN64" s="44">
        <f>SUM(AN54:AN63)</f>
        <v/>
      </c>
      <c r="AO64" s="44">
        <f>SUM(AO54:AO63)</f>
        <v/>
      </c>
      <c r="AP64" s="44">
        <f>SUM(AP54:AP63)</f>
        <v/>
      </c>
      <c r="AQ64" s="224">
        <f>SUM(AQ54:AQ63)</f>
        <v/>
      </c>
      <c r="AR64" s="224">
        <f>SUM(AR54:AR63)</f>
        <v/>
      </c>
      <c r="AS64" s="224">
        <f>SUM(AS54:AS63)</f>
        <v/>
      </c>
      <c r="AT64" s="224">
        <f>SUM(AT54:AT63)</f>
        <v/>
      </c>
      <c r="AU64" s="224">
        <f>SUM(AU54:AU63)</f>
        <v/>
      </c>
      <c r="AV64" s="224">
        <f>SUM(AV54:AV63)</f>
        <v/>
      </c>
      <c r="AW64" s="224">
        <f>SUM(AW54:AW63)</f>
        <v/>
      </c>
      <c r="AX64" s="224">
        <f>SUM(AX54:AX63)</f>
        <v/>
      </c>
      <c r="AY64" s="224">
        <f>SUM(AY54:AY63)</f>
        <v/>
      </c>
      <c r="AZ64" s="224">
        <f>SUM(AZ54:AZ63)</f>
        <v/>
      </c>
      <c r="BA64" s="224">
        <f>SUM(BA54:BA63)</f>
        <v/>
      </c>
      <c r="BB64" s="224">
        <f>SUM(BB54:BB63)</f>
        <v/>
      </c>
      <c r="BC64" s="224">
        <f>SUM(BC54:BC63)</f>
        <v/>
      </c>
      <c r="BD64" s="224">
        <f>SUM(BD54:BD63)</f>
        <v/>
      </c>
      <c r="BE64" s="224">
        <f>SUM(BE54:BE63)</f>
        <v/>
      </c>
      <c r="BF64" s="224">
        <f>SUM(BF54:BF63)</f>
        <v/>
      </c>
      <c r="BG64" s="224">
        <f>SUM(BG54:BG63)</f>
        <v/>
      </c>
      <c r="BH64" s="224">
        <f>SUM(BH54:BH63)</f>
        <v/>
      </c>
      <c r="BI64" s="224">
        <f>SUM(BI54:BI63)</f>
        <v/>
      </c>
      <c r="BJ64" s="224">
        <f>SUM(BJ54:BJ63)</f>
        <v/>
      </c>
      <c r="BK64" s="224">
        <f>SUM(BK54:BK63)</f>
        <v/>
      </c>
      <c r="BL64" s="224">
        <f>SUM(BL54:BL63)</f>
        <v/>
      </c>
      <c r="BM64" s="224">
        <f>SUM(BM54:BM63)</f>
        <v/>
      </c>
      <c r="BN64" s="224">
        <f>SUM(BN54:BN63)</f>
        <v/>
      </c>
      <c r="BO64" s="224">
        <f>SUM(BO54:BO63)</f>
        <v/>
      </c>
      <c r="BP64" s="224">
        <f>SUM(BP54:BP63)</f>
        <v/>
      </c>
      <c r="BQ64" s="224">
        <f>SUM(BQ54:BQ63)</f>
        <v/>
      </c>
      <c r="BR64" s="224">
        <f>SUM(BR54:BR63)</f>
        <v/>
      </c>
      <c r="BS64" s="224">
        <f>SUM(BS54:BS63)</f>
        <v/>
      </c>
      <c r="BT64" s="224">
        <f>SUM(BT54:BT63)</f>
        <v/>
      </c>
      <c r="BU64" s="224">
        <f>SUM(BU54:BU63)</f>
        <v/>
      </c>
      <c r="BV64" s="224">
        <f>SUM(BV54:BV63)</f>
        <v/>
      </c>
      <c r="BW64" s="224">
        <f>SUM(BW54:BW63)</f>
        <v/>
      </c>
      <c r="BX64" s="224">
        <f>SUM(BX54:BX63)</f>
        <v/>
      </c>
      <c r="BY64" s="224">
        <f>SUM(BY54:BY63)</f>
        <v/>
      </c>
      <c r="BZ64" s="224">
        <f>SUM(BZ54:BZ63)</f>
        <v/>
      </c>
      <c r="CA64" s="224">
        <f>SUM(CA54:CA63)</f>
        <v/>
      </c>
      <c r="CB64" s="224">
        <f>SUM(CB54:CB63)</f>
        <v/>
      </c>
      <c r="CC64" s="224">
        <f>SUM(CC54:CC63)</f>
        <v/>
      </c>
      <c r="CD64" s="224">
        <f>SUM(CD54:CD63)</f>
        <v/>
      </c>
      <c r="CE64" s="224">
        <f>SUM(CE54:CE63)</f>
        <v/>
      </c>
      <c r="CF64" s="224">
        <f>SUM(CF54:CF63)</f>
        <v/>
      </c>
      <c r="CG64" s="224">
        <f>SUM(CG54:CG63)</f>
        <v/>
      </c>
      <c r="CH64" s="224">
        <f>SUM(CH54:CH63)</f>
        <v/>
      </c>
      <c r="CI64" s="224">
        <f>SUM(CI54:CI63)</f>
        <v/>
      </c>
      <c r="CJ64" s="224">
        <f>SUM(CJ54:CJ63)</f>
        <v/>
      </c>
      <c r="CK64" s="224">
        <f>SUM(CK54:CK63)</f>
        <v/>
      </c>
      <c r="CL64" s="224">
        <f>SUM(CL54:CL63)</f>
        <v/>
      </c>
      <c r="CM64" s="224">
        <f>SUM(CM54:CM63)</f>
        <v/>
      </c>
      <c r="CN64" s="224">
        <f>SUM(CN54:CN63)</f>
        <v/>
      </c>
      <c r="CO64" s="224">
        <f>SUM(CO54:CO63)</f>
        <v/>
      </c>
      <c r="CP64" s="224">
        <f>SUM(CP54:CP63)</f>
        <v/>
      </c>
      <c r="CQ64" s="224">
        <f>SUM(CQ54:CQ63)</f>
        <v/>
      </c>
      <c r="CR64" s="224">
        <f>SUM(CR54:CR63)</f>
        <v/>
      </c>
      <c r="CS64" s="224">
        <f>SUM(CS54:CS63)</f>
        <v/>
      </c>
      <c r="CT64" s="224">
        <f>SUM(CT54:CT63)</f>
        <v/>
      </c>
      <c r="CU64" s="224">
        <f>SUM(CU54:CU63)</f>
        <v/>
      </c>
      <c r="CV64" s="224">
        <f>SUM(CV54:CV63)</f>
        <v/>
      </c>
      <c r="CW64" s="224">
        <f>SUM(CW54:CW63)</f>
        <v/>
      </c>
      <c r="CX64" s="224">
        <f>SUM(CX54:CX63)</f>
        <v/>
      </c>
      <c r="CY64" s="224">
        <f>SUM(CY54:CY63)</f>
        <v/>
      </c>
      <c r="CZ64" s="224">
        <f>SUM(CZ54:CZ63)</f>
        <v/>
      </c>
      <c r="DA64" s="224">
        <f>SUM(DA54:DA63)</f>
        <v/>
      </c>
      <c r="DB64" s="224">
        <f>SUM(DB54:DB63)</f>
        <v/>
      </c>
    </row>
    <row r="65" outlineLevel="3"/>
    <row r="66" outlineLevel="3">
      <c r="C66" s="20" t="inlineStr">
        <is>
          <t>Development CAPEX overrun</t>
        </is>
      </c>
      <c r="AB66" s="48" t="n"/>
      <c r="AF66" s="48" t="n"/>
      <c r="AJ66" s="48" t="n"/>
    </row>
    <row r="67" outlineLevel="3">
      <c r="AB67" s="48" t="n"/>
      <c r="AF67" s="48" t="n"/>
      <c r="AJ67" s="48" t="n"/>
    </row>
    <row r="68" outlineLevel="3">
      <c r="E68" s="2" t="inlineStr">
        <is>
          <t>Development CAPEX overrun</t>
        </is>
      </c>
      <c r="F68" s="121">
        <f>Dashboard!F8</f>
        <v/>
      </c>
      <c r="G68" s="21" t="inlineStr">
        <is>
          <t>%</t>
        </is>
      </c>
      <c r="H68" s="45" t="n"/>
      <c r="AB68" s="48" t="n"/>
      <c r="AF68" s="48" t="n"/>
      <c r="AJ68" s="48" t="n"/>
    </row>
    <row r="69" outlineLevel="3">
      <c r="AB69" s="48" t="n"/>
      <c r="AF69" s="48" t="n"/>
      <c r="AJ69" s="48" t="n"/>
    </row>
    <row r="70" outlineLevel="2" ht="18" customHeight="1" thickBot="1">
      <c r="B70" s="19" t="inlineStr">
        <is>
          <t>Sustaining CAPEX</t>
        </is>
      </c>
      <c r="C70" s="19" t="n"/>
      <c r="D70" s="19" t="n"/>
      <c r="E70" s="19" t="n"/>
      <c r="F70" s="19" t="n"/>
      <c r="G70" s="19" t="n"/>
      <c r="H70" s="19" t="n"/>
      <c r="I70" s="19" t="n"/>
      <c r="J70" s="19" t="n"/>
      <c r="K70" s="19" t="n"/>
      <c r="L70" s="19" t="n"/>
      <c r="M70" s="19" t="n"/>
      <c r="N70" s="19" t="n"/>
      <c r="O70" s="19" t="n"/>
      <c r="P70" s="19" t="n"/>
      <c r="Q70" s="19" t="n"/>
      <c r="R70" s="19" t="n"/>
      <c r="S70" s="19" t="n"/>
      <c r="T70" s="19" t="n"/>
      <c r="U70" s="19" t="n"/>
      <c r="V70" s="19" t="n"/>
      <c r="W70" s="19" t="n"/>
      <c r="X70" s="19" t="n"/>
      <c r="Y70" s="19" t="n"/>
      <c r="Z70" s="19" t="n"/>
      <c r="AA70" s="19" t="n"/>
      <c r="AB70" s="19" t="n"/>
      <c r="AC70" s="19" t="n"/>
      <c r="AD70" s="19" t="n"/>
      <c r="AE70" s="19" t="n"/>
      <c r="AF70" s="19" t="n"/>
      <c r="AG70" s="19" t="n"/>
      <c r="AH70" s="19" t="n"/>
      <c r="AI70" s="19" t="n"/>
      <c r="AJ70" s="19" t="n"/>
      <c r="AK70" s="19" t="n"/>
      <c r="AL70" s="19" t="n"/>
      <c r="AM70" s="19" t="n"/>
      <c r="AN70" s="19" t="n"/>
      <c r="AO70" s="19" t="n"/>
      <c r="AP70" s="19" t="n"/>
      <c r="AQ70" s="19" t="n"/>
      <c r="AR70" s="19" t="n"/>
      <c r="AS70" s="19" t="n"/>
      <c r="AT70" s="19" t="n"/>
      <c r="AU70" s="19" t="n"/>
      <c r="AV70" s="19" t="n"/>
      <c r="AW70" s="19" t="n"/>
      <c r="AX70" s="19" t="n"/>
      <c r="AY70" s="19" t="n"/>
      <c r="AZ70" s="19" t="n"/>
      <c r="BA70" s="19" t="n"/>
      <c r="BB70" s="19" t="n"/>
      <c r="BC70" s="19" t="n"/>
      <c r="BD70" s="19" t="n"/>
      <c r="BE70" s="19" t="n"/>
      <c r="BF70" s="19" t="n"/>
      <c r="BG70" s="19" t="n"/>
      <c r="BH70" s="19" t="n"/>
      <c r="BI70" s="19" t="n"/>
      <c r="BJ70" s="19" t="n"/>
      <c r="BK70" s="19" t="n"/>
      <c r="BL70" s="19" t="n"/>
      <c r="BM70" s="19" t="n"/>
      <c r="BN70" s="19" t="n"/>
      <c r="BO70" s="19" t="n"/>
      <c r="BP70" s="19" t="n"/>
      <c r="BQ70" s="19" t="n"/>
      <c r="BR70" s="19" t="n"/>
      <c r="BS70" s="19" t="n"/>
      <c r="BT70" s="19" t="n"/>
      <c r="BU70" s="19" t="n"/>
      <c r="BV70" s="19" t="n"/>
      <c r="BW70" s="19" t="n"/>
      <c r="BX70" s="19" t="n"/>
      <c r="BY70" s="19" t="n"/>
      <c r="BZ70" s="19" t="n"/>
      <c r="CA70" s="19" t="n"/>
      <c r="CB70" s="19" t="n"/>
      <c r="CC70" s="19" t="n"/>
      <c r="CD70" s="19" t="n"/>
      <c r="CE70" s="19" t="n"/>
      <c r="CF70" s="19" t="n"/>
      <c r="CG70" s="19" t="n"/>
      <c r="CH70" s="19" t="n"/>
      <c r="CI70" s="19" t="n"/>
      <c r="CJ70" s="19" t="n"/>
      <c r="CK70" s="19" t="n"/>
      <c r="CL70" s="19" t="n"/>
      <c r="CM70" s="19" t="n"/>
      <c r="CN70" s="19" t="n"/>
      <c r="CO70" s="19" t="n"/>
      <c r="CP70" s="19" t="n"/>
      <c r="CQ70" s="19" t="n"/>
      <c r="CR70" s="19" t="n"/>
      <c r="CS70" s="19" t="n"/>
      <c r="CT70" s="19" t="n"/>
      <c r="CU70" s="19" t="n"/>
      <c r="CV70" s="19" t="n"/>
      <c r="CW70" s="19" t="n"/>
      <c r="CX70" s="19" t="n"/>
      <c r="CY70" s="19" t="n"/>
      <c r="CZ70" s="19" t="n"/>
      <c r="DA70" s="19" t="n"/>
      <c r="DB70" s="19" t="n"/>
      <c r="DC70" s="19" t="n"/>
    </row>
    <row r="71" outlineLevel="3" ht="15" customHeight="1" thickTop="1"/>
    <row r="72" outlineLevel="3">
      <c r="C72" s="20" t="inlineStr">
        <is>
          <t>Maintenance CAPEX</t>
        </is>
      </c>
    </row>
    <row r="73" outlineLevel="3"/>
    <row r="74" outlineLevel="3">
      <c r="E74" s="2" t="inlineStr">
        <is>
          <t>Year</t>
        </is>
      </c>
      <c r="G74" s="21" t="n"/>
      <c r="AA74" s="72">
        <f>AA$4</f>
        <v/>
      </c>
      <c r="AB74" s="42">
        <f>AA74+1</f>
        <v/>
      </c>
      <c r="AC74" s="42">
        <f>AB74+1</f>
        <v/>
      </c>
      <c r="AD74" s="42">
        <f>AC74+1</f>
        <v/>
      </c>
      <c r="AE74" s="42">
        <f>AD74+1</f>
        <v/>
      </c>
      <c r="AF74" s="42">
        <f>AE74+1</f>
        <v/>
      </c>
      <c r="AG74" s="42">
        <f>AF74+1</f>
        <v/>
      </c>
      <c r="AH74" s="42">
        <f>AG74+1</f>
        <v/>
      </c>
      <c r="AI74" s="42">
        <f>AH74+1</f>
        <v/>
      </c>
      <c r="AJ74" s="42">
        <f>AI74+1</f>
        <v/>
      </c>
      <c r="AK74" s="42">
        <f>AJ74+1</f>
        <v/>
      </c>
      <c r="AL74" s="42">
        <f>AK74+1</f>
        <v/>
      </c>
      <c r="AM74" s="42">
        <f>AL74+1</f>
        <v/>
      </c>
      <c r="AN74" s="42">
        <f>AM74+1</f>
        <v/>
      </c>
      <c r="AO74" s="42">
        <f>AN74+1</f>
        <v/>
      </c>
      <c r="AP74" s="42">
        <f>AO74+1</f>
        <v/>
      </c>
      <c r="AQ74" s="42">
        <f>AP74+1</f>
        <v/>
      </c>
      <c r="AR74" s="42">
        <f>AQ74+1</f>
        <v/>
      </c>
      <c r="AS74" s="42">
        <f>AR74+1</f>
        <v/>
      </c>
      <c r="AT74" s="42">
        <f>AS74+1</f>
        <v/>
      </c>
      <c r="AU74" s="42">
        <f>AT74+1</f>
        <v/>
      </c>
      <c r="AV74" s="42">
        <f>AU74+1</f>
        <v/>
      </c>
      <c r="AW74" s="42">
        <f>AV74+1</f>
        <v/>
      </c>
      <c r="AX74" s="42">
        <f>AW74+1</f>
        <v/>
      </c>
      <c r="AY74" s="42">
        <f>AX74+1</f>
        <v/>
      </c>
      <c r="AZ74" s="42">
        <f>AY74+1</f>
        <v/>
      </c>
      <c r="BA74" s="42">
        <f>AZ74+1</f>
        <v/>
      </c>
      <c r="BB74" s="42">
        <f>BA74+1</f>
        <v/>
      </c>
      <c r="BC74" s="42">
        <f>BB74+1</f>
        <v/>
      </c>
      <c r="BD74" s="42">
        <f>BC74+1</f>
        <v/>
      </c>
      <c r="BE74" s="42">
        <f>BD74+1</f>
        <v/>
      </c>
      <c r="BF74" s="42">
        <f>BE74+1</f>
        <v/>
      </c>
      <c r="BG74" s="42">
        <f>BF74+1</f>
        <v/>
      </c>
      <c r="BH74" s="42">
        <f>BG74+1</f>
        <v/>
      </c>
      <c r="BI74" s="42">
        <f>BH74+1</f>
        <v/>
      </c>
      <c r="BJ74" s="42">
        <f>BI74+1</f>
        <v/>
      </c>
      <c r="BK74" s="42">
        <f>BJ74+1</f>
        <v/>
      </c>
      <c r="BL74" s="42">
        <f>BK74+1</f>
        <v/>
      </c>
      <c r="BM74" s="42">
        <f>BL74+1</f>
        <v/>
      </c>
      <c r="BN74" s="42">
        <f>BM74+1</f>
        <v/>
      </c>
      <c r="BO74" s="42">
        <f>BN74+1</f>
        <v/>
      </c>
      <c r="BP74" s="42">
        <f>BO74+1</f>
        <v/>
      </c>
      <c r="BQ74" s="42">
        <f>BP74+1</f>
        <v/>
      </c>
      <c r="BR74" s="42">
        <f>BQ74+1</f>
        <v/>
      </c>
      <c r="BS74" s="42">
        <f>BR74+1</f>
        <v/>
      </c>
      <c r="BT74" s="42">
        <f>BS74+1</f>
        <v/>
      </c>
      <c r="BU74" s="42">
        <f>BT74+1</f>
        <v/>
      </c>
      <c r="BV74" s="42">
        <f>BU74+1</f>
        <v/>
      </c>
      <c r="BW74" s="42">
        <f>BV74+1</f>
        <v/>
      </c>
      <c r="BX74" s="42">
        <f>BW74+1</f>
        <v/>
      </c>
      <c r="BY74" s="42">
        <f>BX74+1</f>
        <v/>
      </c>
      <c r="BZ74" s="42">
        <f>BY74+1</f>
        <v/>
      </c>
      <c r="CA74" s="42">
        <f>BZ74+1</f>
        <v/>
      </c>
      <c r="CB74" s="42">
        <f>CA74+1</f>
        <v/>
      </c>
      <c r="CC74" s="42">
        <f>CB74+1</f>
        <v/>
      </c>
      <c r="CD74" s="42">
        <f>CC74+1</f>
        <v/>
      </c>
      <c r="CE74" s="42">
        <f>CD74+1</f>
        <v/>
      </c>
      <c r="CF74" s="42">
        <f>CE74+1</f>
        <v/>
      </c>
      <c r="CG74" s="42">
        <f>CF74+1</f>
        <v/>
      </c>
      <c r="CH74" s="42">
        <f>CG74+1</f>
        <v/>
      </c>
      <c r="CI74" s="42">
        <f>CH74+1</f>
        <v/>
      </c>
      <c r="CJ74" s="42">
        <f>CI74+1</f>
        <v/>
      </c>
      <c r="CK74" s="42">
        <f>CJ74+1</f>
        <v/>
      </c>
      <c r="CL74" s="42">
        <f>CK74+1</f>
        <v/>
      </c>
      <c r="CM74" s="42">
        <f>CL74+1</f>
        <v/>
      </c>
      <c r="CN74" s="42">
        <f>CM74+1</f>
        <v/>
      </c>
      <c r="CO74" s="42">
        <f>CN74+1</f>
        <v/>
      </c>
      <c r="CP74" s="42">
        <f>CO74+1</f>
        <v/>
      </c>
      <c r="CQ74" s="42">
        <f>CP74+1</f>
        <v/>
      </c>
      <c r="CR74" s="42">
        <f>CQ74+1</f>
        <v/>
      </c>
      <c r="CS74" s="42">
        <f>CR74+1</f>
        <v/>
      </c>
      <c r="CT74" s="42">
        <f>CS74+1</f>
        <v/>
      </c>
      <c r="CU74" s="42">
        <f>CT74+1</f>
        <v/>
      </c>
      <c r="CV74" s="42">
        <f>CU74+1</f>
        <v/>
      </c>
      <c r="CW74" s="42">
        <f>CV74+1</f>
        <v/>
      </c>
      <c r="CX74" s="42">
        <f>CW74+1</f>
        <v/>
      </c>
      <c r="CY74" s="42">
        <f>CX74+1</f>
        <v/>
      </c>
      <c r="CZ74" s="42">
        <f>CY74+1</f>
        <v/>
      </c>
      <c r="DA74" s="42">
        <f>CZ74+1</f>
        <v/>
      </c>
      <c r="DB74" s="42">
        <f>DA74+1</f>
        <v/>
      </c>
    </row>
    <row r="75" outlineLevel="3">
      <c r="E75" s="213" t="inlineStr">
        <is>
          <t>Sustaining capital</t>
        </is>
      </c>
      <c r="G75" s="21">
        <f>Currency_unit&amp;"'M"</f>
        <v/>
      </c>
      <c r="H75" s="215" t="inlineStr">
        <is>
          <t>Per-year sustaining capital (Table 22-2 Sustaining Capital row; Y1 29 ... Y9 16; US$287.3M LOM, Table 1-5 / S21.2.3, p.434), dominated by mining capital development; composition by area on the Capex Build-up sub-tab (Table 21-1).</t>
        </is>
      </c>
      <c r="Y75" s="24" t="n"/>
      <c r="AA75" s="94" t="n">
        <v>0</v>
      </c>
      <c r="AB75" s="94" t="n">
        <v>0</v>
      </c>
      <c r="AC75" s="94" t="n">
        <v>29</v>
      </c>
      <c r="AD75" s="94" t="n">
        <v>47</v>
      </c>
      <c r="AE75" s="94" t="n">
        <v>31</v>
      </c>
      <c r="AF75" s="94" t="n">
        <v>34</v>
      </c>
      <c r="AG75" s="94" t="n">
        <v>33</v>
      </c>
      <c r="AH75" s="94" t="n">
        <v>41</v>
      </c>
      <c r="AI75" s="94" t="n">
        <v>25</v>
      </c>
      <c r="AJ75" s="94" t="n">
        <v>33</v>
      </c>
      <c r="AK75" s="94" t="n">
        <v>16</v>
      </c>
      <c r="AL75" s="94" t="n">
        <v>0</v>
      </c>
      <c r="AM75" s="94" t="n">
        <v>0</v>
      </c>
      <c r="AN75" s="94" t="n">
        <v>0</v>
      </c>
      <c r="AO75" s="120" t="n">
        <v>0</v>
      </c>
      <c r="AP75" s="120" t="n">
        <v>0</v>
      </c>
      <c r="AQ75" s="120" t="n">
        <v>0</v>
      </c>
      <c r="AR75" s="120" t="n">
        <v>0</v>
      </c>
      <c r="AS75" s="120" t="n">
        <v>0</v>
      </c>
      <c r="AT75" s="120" t="n">
        <v>0</v>
      </c>
      <c r="AU75" s="120" t="n">
        <v>0</v>
      </c>
      <c r="AV75" s="120" t="n">
        <v>0</v>
      </c>
      <c r="AW75" s="120" t="n">
        <v>0</v>
      </c>
      <c r="AX75" s="120" t="n">
        <v>0</v>
      </c>
      <c r="AY75" s="120" t="n">
        <v>0</v>
      </c>
      <c r="AZ75" s="120" t="n">
        <v>0</v>
      </c>
      <c r="BA75" s="120" t="n">
        <v>0</v>
      </c>
      <c r="BB75" s="120" t="n">
        <v>0</v>
      </c>
      <c r="BC75" s="120" t="n">
        <v>0</v>
      </c>
      <c r="BD75" s="120" t="n">
        <v>0</v>
      </c>
      <c r="BE75" s="120" t="n">
        <v>0</v>
      </c>
      <c r="BF75" s="120" t="n">
        <v>0</v>
      </c>
      <c r="BG75" s="120" t="n">
        <v>0</v>
      </c>
      <c r="BH75" s="120" t="n">
        <v>0</v>
      </c>
      <c r="BI75" s="120" t="n">
        <v>0</v>
      </c>
      <c r="BJ75" s="120" t="n">
        <v>0</v>
      </c>
      <c r="BK75" s="120" t="n">
        <v>0</v>
      </c>
      <c r="BL75" s="120" t="n">
        <v>0</v>
      </c>
      <c r="BM75" s="120" t="n">
        <v>0</v>
      </c>
      <c r="BN75" s="120" t="n">
        <v>0</v>
      </c>
      <c r="BO75" s="120" t="n">
        <v>0</v>
      </c>
      <c r="BP75" s="120" t="n">
        <v>0</v>
      </c>
      <c r="BQ75" s="120" t="n">
        <v>0</v>
      </c>
      <c r="BR75" s="120" t="n">
        <v>0</v>
      </c>
      <c r="BS75" s="120" t="n">
        <v>0</v>
      </c>
      <c r="BT75" s="120" t="n">
        <v>0</v>
      </c>
      <c r="BU75" s="120" t="n">
        <v>0</v>
      </c>
      <c r="BV75" s="120" t="n">
        <v>0</v>
      </c>
      <c r="BW75" s="120" t="n">
        <v>0</v>
      </c>
      <c r="BX75" s="120" t="n">
        <v>0</v>
      </c>
      <c r="BY75" s="120" t="n">
        <v>0</v>
      </c>
      <c r="BZ75" s="120" t="n">
        <v>0</v>
      </c>
      <c r="CA75" s="120" t="n">
        <v>0</v>
      </c>
      <c r="CB75" s="120" t="n">
        <v>0</v>
      </c>
      <c r="CC75" s="120" t="n">
        <v>0</v>
      </c>
      <c r="CD75" s="120" t="n">
        <v>0</v>
      </c>
      <c r="CE75" s="120" t="n">
        <v>0</v>
      </c>
      <c r="CF75" s="120" t="n">
        <v>0</v>
      </c>
      <c r="CG75" s="120" t="n">
        <v>0</v>
      </c>
      <c r="CH75" s="120" t="n">
        <v>0</v>
      </c>
      <c r="CI75" s="120" t="n">
        <v>0</v>
      </c>
      <c r="CJ75" s="120" t="n">
        <v>0</v>
      </c>
      <c r="CK75" s="120" t="n">
        <v>0</v>
      </c>
      <c r="CL75" s="120" t="n">
        <v>0</v>
      </c>
      <c r="CM75" s="120" t="n">
        <v>0</v>
      </c>
      <c r="CN75" s="120" t="n">
        <v>0</v>
      </c>
      <c r="CO75" s="120" t="n">
        <v>0</v>
      </c>
      <c r="CP75" s="120" t="n">
        <v>0</v>
      </c>
      <c r="CQ75" s="120" t="n">
        <v>0</v>
      </c>
      <c r="CR75" s="120" t="n">
        <v>0</v>
      </c>
      <c r="CS75" s="120" t="n">
        <v>0</v>
      </c>
      <c r="CT75" s="120" t="n">
        <v>0</v>
      </c>
      <c r="CU75" s="120" t="n">
        <v>0</v>
      </c>
      <c r="CV75" s="120" t="n">
        <v>0</v>
      </c>
      <c r="CW75" s="120" t="n">
        <v>0</v>
      </c>
      <c r="CX75" s="120" t="n">
        <v>0</v>
      </c>
      <c r="CY75" s="120" t="n">
        <v>0</v>
      </c>
      <c r="CZ75" s="120" t="n">
        <v>0</v>
      </c>
      <c r="DA75" s="120" t="n">
        <v>0</v>
      </c>
      <c r="DB75" s="120" t="n">
        <v>0</v>
      </c>
    </row>
    <row r="76" outlineLevel="3">
      <c r="G76" s="21" t="n"/>
    </row>
    <row r="77" outlineLevel="2"/>
    <row r="78" outlineLevel="2">
      <c r="AB78" s="48" t="n"/>
      <c r="AF78" s="48" t="n"/>
      <c r="AJ78" s="48" t="n"/>
    </row>
    <row r="79" outlineLevel="1">
      <c r="AB79" s="48" t="n"/>
      <c r="AF79" s="48" t="n"/>
      <c r="AJ79" s="48" t="n"/>
    </row>
    <row r="80" outlineLevel="1" ht="20.4" customHeight="1" thickBot="1">
      <c r="A80" s="18" t="inlineStr">
        <is>
          <t>Physicals</t>
        </is>
      </c>
      <c r="B80" s="18" t="n"/>
      <c r="C80" s="18" t="n"/>
      <c r="D80" s="18" t="n"/>
      <c r="E80" s="18" t="n"/>
      <c r="F80" s="18" t="n"/>
      <c r="G80" s="18" t="n"/>
      <c r="H80" s="18" t="n"/>
      <c r="I80" s="18" t="n"/>
      <c r="J80" s="18" t="n"/>
      <c r="K80" s="18" t="n"/>
      <c r="L80" s="18" t="n"/>
      <c r="M80" s="18" t="n"/>
      <c r="N80" s="18" t="n"/>
      <c r="O80" s="18" t="n"/>
      <c r="P80" s="18" t="n"/>
      <c r="Q80" s="18" t="n"/>
      <c r="R80" s="18" t="n"/>
      <c r="S80" s="18" t="n"/>
      <c r="T80" s="18" t="n"/>
      <c r="U80" s="18" t="n"/>
      <c r="V80" s="18" t="n"/>
      <c r="W80" s="18" t="n"/>
      <c r="X80" s="18" t="n"/>
      <c r="Y80" s="18" t="n"/>
      <c r="Z80" s="18" t="n"/>
      <c r="AA80" s="18" t="n"/>
      <c r="AB80" s="18" t="n"/>
      <c r="AC80" s="18" t="n"/>
      <c r="AD80" s="18" t="n"/>
      <c r="AE80" s="18" t="n"/>
      <c r="AF80" s="18" t="n"/>
      <c r="AG80" s="18" t="n"/>
      <c r="AH80" s="18" t="n"/>
      <c r="AI80" s="18" t="n"/>
      <c r="AJ80" s="18" t="n"/>
      <c r="AK80" s="18" t="n"/>
      <c r="AL80" s="18" t="n"/>
      <c r="AM80" s="18" t="n"/>
      <c r="AN80" s="18" t="n"/>
      <c r="AO80" s="18" t="n"/>
      <c r="AP80" s="18" t="n"/>
      <c r="AQ80" s="18" t="n"/>
      <c r="AR80" s="18" t="n"/>
      <c r="AS80" s="18" t="n"/>
      <c r="AT80" s="18" t="n"/>
      <c r="AU80" s="18" t="n"/>
      <c r="AV80" s="18" t="n"/>
      <c r="AW80" s="18" t="n"/>
      <c r="AX80" s="18" t="n"/>
      <c r="AY80" s="18" t="n"/>
      <c r="AZ80" s="18" t="n"/>
      <c r="BA80" s="18" t="n"/>
      <c r="BB80" s="18" t="n"/>
      <c r="BC80" s="18" t="n"/>
      <c r="BD80" s="18" t="n"/>
      <c r="BE80" s="18" t="n"/>
      <c r="BF80" s="18" t="n"/>
      <c r="BG80" s="18" t="n"/>
      <c r="BH80" s="18" t="n"/>
      <c r="BI80" s="18" t="n"/>
      <c r="BJ80" s="18" t="n"/>
      <c r="BK80" s="18" t="n"/>
      <c r="BL80" s="18" t="n"/>
      <c r="BM80" s="18" t="n"/>
      <c r="BN80" s="18" t="n"/>
      <c r="BO80" s="18" t="n"/>
      <c r="BP80" s="18" t="n"/>
      <c r="BQ80" s="18" t="n"/>
      <c r="BR80" s="18" t="n"/>
      <c r="BS80" s="18" t="n"/>
      <c r="BT80" s="18" t="n"/>
      <c r="BU80" s="18" t="n"/>
      <c r="BV80" s="18" t="n"/>
      <c r="BW80" s="18" t="n"/>
      <c r="BX80" s="18" t="n"/>
      <c r="BY80" s="18" t="n"/>
      <c r="BZ80" s="18" t="n"/>
      <c r="CA80" s="18" t="n"/>
      <c r="CB80" s="18" t="n"/>
      <c r="CC80" s="18" t="n"/>
      <c r="CD80" s="18" t="n"/>
      <c r="CE80" s="18" t="n"/>
      <c r="CF80" s="18" t="n"/>
      <c r="CG80" s="18" t="n"/>
      <c r="CH80" s="18" t="n"/>
      <c r="CI80" s="18" t="n"/>
      <c r="CJ80" s="18" t="n"/>
      <c r="CK80" s="18" t="n"/>
      <c r="CL80" s="18" t="n"/>
      <c r="CM80" s="18" t="n"/>
      <c r="CN80" s="18" t="n"/>
      <c r="CO80" s="18" t="n"/>
      <c r="CP80" s="18" t="n"/>
      <c r="CQ80" s="18" t="n"/>
      <c r="CR80" s="18" t="n"/>
      <c r="CS80" s="18" t="n"/>
      <c r="CT80" s="18" t="n"/>
      <c r="CU80" s="18" t="n"/>
      <c r="CV80" s="18" t="n"/>
      <c r="CW80" s="18" t="n"/>
      <c r="CX80" s="18" t="n"/>
      <c r="CY80" s="18" t="n"/>
      <c r="CZ80" s="18" t="n"/>
      <c r="DA80" s="18" t="n"/>
      <c r="DB80" s="18" t="n"/>
      <c r="DC80" s="18" t="n"/>
    </row>
    <row r="81" outlineLevel="2" ht="15" customHeight="1" thickTop="1"/>
    <row r="82" outlineLevel="2" ht="18" customHeight="1" thickBot="1">
      <c r="B82" s="19" t="inlineStr">
        <is>
          <t>Mining</t>
        </is>
      </c>
      <c r="C82" s="19" t="n"/>
      <c r="D82" s="19" t="n"/>
      <c r="E82" s="19" t="n"/>
      <c r="F82" s="19" t="n"/>
      <c r="G82" s="19" t="n"/>
      <c r="H82" s="19" t="n"/>
      <c r="I82" s="19" t="n"/>
      <c r="J82" s="19" t="n"/>
      <c r="K82" s="19" t="n"/>
      <c r="L82" s="19" t="n"/>
      <c r="M82" s="19" t="n"/>
      <c r="N82" s="19" t="n"/>
      <c r="O82" s="19" t="n"/>
      <c r="P82" s="19" t="n"/>
      <c r="Q82" s="19" t="n"/>
      <c r="R82" s="19" t="n"/>
      <c r="S82" s="19" t="n"/>
      <c r="T82" s="19" t="n"/>
      <c r="U82" s="19" t="n"/>
      <c r="V82" s="19" t="n"/>
      <c r="W82" s="19" t="n"/>
      <c r="X82" s="19" t="n"/>
      <c r="Y82" s="19" t="n"/>
      <c r="Z82" s="19" t="n"/>
      <c r="AA82" s="19" t="n"/>
      <c r="AB82" s="19" t="n"/>
      <c r="AC82" s="19" t="n"/>
      <c r="AD82" s="19" t="n"/>
      <c r="AE82" s="19" t="n"/>
      <c r="AF82" s="19" t="n"/>
      <c r="AG82" s="19" t="n"/>
      <c r="AH82" s="19" t="n"/>
      <c r="AI82" s="19" t="n"/>
      <c r="AJ82" s="19" t="n"/>
      <c r="AK82" s="19" t="n"/>
      <c r="AL82" s="19" t="n"/>
      <c r="AM82" s="19" t="n"/>
      <c r="AN82" s="19" t="n"/>
      <c r="AO82" s="19" t="n"/>
      <c r="AP82" s="19" t="n"/>
      <c r="AQ82" s="19" t="n"/>
      <c r="AR82" s="19" t="n"/>
      <c r="AS82" s="19" t="n"/>
      <c r="AT82" s="19" t="n"/>
      <c r="AU82" s="19" t="n"/>
      <c r="AV82" s="19" t="n"/>
      <c r="AW82" s="19" t="n"/>
      <c r="AX82" s="19" t="n"/>
      <c r="AY82" s="19" t="n"/>
      <c r="AZ82" s="19" t="n"/>
      <c r="BA82" s="19" t="n"/>
      <c r="BB82" s="19" t="n"/>
      <c r="BC82" s="19" t="n"/>
      <c r="BD82" s="19" t="n"/>
      <c r="BE82" s="19" t="n"/>
      <c r="BF82" s="19" t="n"/>
      <c r="BG82" s="19" t="n"/>
      <c r="BH82" s="19" t="n"/>
      <c r="BI82" s="19" t="n"/>
      <c r="BJ82" s="19" t="n"/>
      <c r="BK82" s="19" t="n"/>
      <c r="BL82" s="19" t="n"/>
      <c r="BM82" s="19" t="n"/>
      <c r="BN82" s="19" t="n"/>
      <c r="BO82" s="19" t="n"/>
      <c r="BP82" s="19" t="n"/>
      <c r="BQ82" s="19" t="n"/>
      <c r="BR82" s="19" t="n"/>
      <c r="BS82" s="19" t="n"/>
      <c r="BT82" s="19" t="n"/>
      <c r="BU82" s="19" t="n"/>
      <c r="BV82" s="19" t="n"/>
      <c r="BW82" s="19" t="n"/>
      <c r="BX82" s="19" t="n"/>
      <c r="BY82" s="19" t="n"/>
      <c r="BZ82" s="19" t="n"/>
      <c r="CA82" s="19" t="n"/>
      <c r="CB82" s="19" t="n"/>
      <c r="CC82" s="19" t="n"/>
      <c r="CD82" s="19" t="n"/>
      <c r="CE82" s="19" t="n"/>
      <c r="CF82" s="19" t="n"/>
      <c r="CG82" s="19" t="n"/>
      <c r="CH82" s="19" t="n"/>
      <c r="CI82" s="19" t="n"/>
      <c r="CJ82" s="19" t="n"/>
      <c r="CK82" s="19" t="n"/>
      <c r="CL82" s="19" t="n"/>
      <c r="CM82" s="19" t="n"/>
      <c r="CN82" s="19" t="n"/>
      <c r="CO82" s="19" t="n"/>
      <c r="CP82" s="19" t="n"/>
      <c r="CQ82" s="19" t="n"/>
      <c r="CR82" s="19" t="n"/>
      <c r="CS82" s="19" t="n"/>
      <c r="CT82" s="19" t="n"/>
      <c r="CU82" s="19" t="n"/>
      <c r="CV82" s="19" t="n"/>
      <c r="CW82" s="19" t="n"/>
      <c r="CX82" s="19" t="n"/>
      <c r="CY82" s="19" t="n"/>
      <c r="CZ82" s="19" t="n"/>
      <c r="DA82" s="19" t="n"/>
      <c r="DB82" s="19" t="n"/>
      <c r="DC82" s="19" t="n"/>
    </row>
    <row r="83" outlineLevel="3" ht="15" customHeight="1" thickTop="1"/>
    <row r="84" outlineLevel="3">
      <c r="C84" s="20" t="inlineStr">
        <is>
          <t>Opening reserves</t>
        </is>
      </c>
    </row>
    <row r="85" outlineLevel="3"/>
    <row r="86" outlineLevel="3">
      <c r="E86" s="2" t="n"/>
      <c r="F86" s="107" t="n"/>
      <c r="G86" s="21" t="inlineStr">
        <is>
          <t>kt</t>
        </is>
      </c>
    </row>
    <row r="87" outlineLevel="3"/>
    <row r="88" outlineLevel="3">
      <c r="C88" s="20" t="inlineStr">
        <is>
          <t>Mining schedule</t>
        </is>
      </c>
      <c r="E88" s="213" t="inlineStr">
        <is>
          <t>Mineralized material mined</t>
        </is>
      </c>
      <c r="G88" s="96" t="inlineStr">
        <is>
          <t>kt</t>
        </is>
      </c>
      <c r="H88" s="215" t="inlineStr">
        <is>
          <t>Per-year mineralized material mined (Yr -2 74 kt to Y10 153 kt; life-of-mine 12,802 kt; Table 22-2 Mineralized Material Mined row / Table 1-4, p.460/16). Drives the mining variable cost (ore mining unit cost per tonne mined x tonnes mined; Cash Flow &amp; Valuation row 41 -&gt; row 140 -&gt; row 144); mined tonnage differs from the mill feed (row 92, the revenue driver) by stockpiling and blending. Waste-development cost is folded into the unit rate (row 145); the per-year waste split is not published (life-of-mine 6,284 kt on row 89).</t>
        </is>
      </c>
      <c r="AA88" s="94" t="n">
        <v>74</v>
      </c>
      <c r="AB88" s="94" t="n">
        <v>473</v>
      </c>
      <c r="AC88" s="94" t="n">
        <v>859</v>
      </c>
      <c r="AD88" s="94" t="n">
        <v>1226</v>
      </c>
      <c r="AE88" s="94" t="n">
        <v>1310</v>
      </c>
      <c r="AF88" s="94" t="n">
        <v>1599</v>
      </c>
      <c r="AG88" s="94" t="n">
        <v>1535</v>
      </c>
      <c r="AH88" s="94" t="n">
        <v>1533</v>
      </c>
      <c r="AI88" s="94" t="n">
        <v>1497</v>
      </c>
      <c r="AJ88" s="94" t="n">
        <v>1382</v>
      </c>
      <c r="AK88" s="94" t="n">
        <v>1160</v>
      </c>
      <c r="AL88" s="94" t="n">
        <v>153</v>
      </c>
      <c r="AM88" s="94" t="n">
        <v>0</v>
      </c>
      <c r="AN88" s="94" t="n">
        <v>0</v>
      </c>
      <c r="AO88" s="216" t="n"/>
      <c r="AP88" s="216" t="n"/>
      <c r="AQ88" s="216" t="n"/>
      <c r="AR88" s="216" t="n"/>
      <c r="AS88" s="216" t="n"/>
      <c r="AT88" s="216" t="n"/>
      <c r="AU88" s="216" t="n"/>
      <c r="AV88" s="216" t="n"/>
      <c r="AW88" s="216" t="n"/>
      <c r="AX88" s="216" t="n"/>
      <c r="AY88" s="216" t="n"/>
      <c r="AZ88" s="216" t="n"/>
      <c r="BA88" s="216" t="n"/>
      <c r="BB88" s="216" t="n"/>
      <c r="BC88" s="216" t="n"/>
      <c r="BD88" s="216" t="n"/>
      <c r="BE88" s="216" t="n"/>
      <c r="BF88" s="216" t="n"/>
      <c r="BG88" s="216" t="n"/>
      <c r="BH88" s="216" t="n"/>
      <c r="BI88" s="216" t="n"/>
      <c r="BJ88" s="216" t="n"/>
      <c r="BK88" s="216" t="n"/>
      <c r="BL88" s="216" t="n"/>
      <c r="BM88" s="216" t="n"/>
      <c r="BN88" s="216" t="n"/>
      <c r="BO88" s="216" t="n"/>
      <c r="BP88" s="216" t="n"/>
      <c r="BQ88" s="216" t="n"/>
      <c r="BR88" s="216" t="n"/>
      <c r="BS88" s="216" t="n"/>
      <c r="BT88" s="216" t="n"/>
      <c r="BU88" s="216" t="n"/>
      <c r="BV88" s="216" t="n"/>
      <c r="BW88" s="216" t="n"/>
      <c r="BX88" s="216" t="n"/>
      <c r="BY88" s="216" t="n"/>
      <c r="BZ88" s="216" t="n"/>
      <c r="CA88" s="216" t="n"/>
      <c r="CB88" s="216" t="n"/>
      <c r="CC88" s="216" t="n"/>
      <c r="CD88" s="216" t="n"/>
      <c r="CE88" s="216" t="n"/>
      <c r="CF88" s="216" t="n"/>
      <c r="CG88" s="216" t="n"/>
      <c r="CH88" s="216" t="n"/>
      <c r="CI88" s="216" t="n"/>
      <c r="CJ88" s="216" t="n"/>
      <c r="CK88" s="216" t="n"/>
      <c r="CL88" s="216" t="n"/>
      <c r="CM88" s="216" t="n"/>
      <c r="CN88" s="216" t="n"/>
      <c r="CO88" s="216" t="n"/>
      <c r="CP88" s="216" t="n"/>
      <c r="CQ88" s="216" t="n"/>
      <c r="CR88" s="216" t="n"/>
      <c r="CS88" s="216" t="n"/>
      <c r="CT88" s="216" t="n"/>
      <c r="CU88" s="216" t="n"/>
      <c r="CV88" s="216" t="n"/>
      <c r="CW88" s="216" t="n"/>
      <c r="CX88" s="216" t="n"/>
      <c r="CY88" s="216" t="n"/>
      <c r="CZ88" s="216" t="n"/>
      <c r="DA88" s="216" t="n"/>
      <c r="DB88" s="216" t="n"/>
    </row>
    <row r="89" outlineLevel="3">
      <c r="E89" s="213" t="inlineStr">
        <is>
          <t>Waste mined (life-of-mine reference)</t>
        </is>
      </c>
      <c r="F89" s="225" t="n">
        <v>6284</v>
      </c>
      <c r="G89" s="96" t="inlineStr">
        <is>
          <t>kt</t>
        </is>
      </c>
      <c r="H89" s="215" t="inlineStr">
        <is>
          <t>Life-of-mine waste / development tonnage 6,284 kt (total material movement 19.1 Mt = 12.8 Mt mineralized + 6.3 Mt waste; Table 1-7 / Table 16-51, p.325). Underground mine; the per-year waste split is not published, so waste-development cost is folded into the ore mining unit cost per tonne mined (row 145), and this life-of-mine figure is a reference only.</t>
        </is>
      </c>
    </row>
    <row r="90" outlineLevel="3">
      <c r="E90" s="2" t="inlineStr">
        <is>
          <t>Operations year</t>
        </is>
      </c>
      <c r="G90" s="21" t="inlineStr">
        <is>
          <t>Year</t>
        </is>
      </c>
      <c r="AA90" s="72">
        <f>AA$4</f>
        <v/>
      </c>
      <c r="AB90" s="42">
        <f>AA90+1</f>
        <v/>
      </c>
      <c r="AC90" s="42">
        <f>AB90+1</f>
        <v/>
      </c>
      <c r="AD90" s="42">
        <f>AC90+1</f>
        <v/>
      </c>
      <c r="AE90" s="42">
        <f>AD90+1</f>
        <v/>
      </c>
      <c r="AF90" s="42">
        <f>AE90+1</f>
        <v/>
      </c>
      <c r="AG90" s="42">
        <f>AF90+1</f>
        <v/>
      </c>
      <c r="AH90" s="42">
        <f>AG90+1</f>
        <v/>
      </c>
      <c r="AI90" s="42">
        <f>AH90+1</f>
        <v/>
      </c>
      <c r="AJ90" s="42">
        <f>AI90+1</f>
        <v/>
      </c>
      <c r="AK90" s="42">
        <f>AJ90+1</f>
        <v/>
      </c>
      <c r="AL90" s="42">
        <f>AK90+1</f>
        <v/>
      </c>
      <c r="AM90" s="42">
        <f>AL90+1</f>
        <v/>
      </c>
      <c r="AN90" s="42">
        <f>AM90+1</f>
        <v/>
      </c>
      <c r="AO90" s="42">
        <f>AN90+1</f>
        <v/>
      </c>
      <c r="AP90" s="42">
        <f>AO90+1</f>
        <v/>
      </c>
      <c r="AQ90" s="42">
        <f>AP90+1</f>
        <v/>
      </c>
      <c r="AR90" s="42">
        <f>AQ90+1</f>
        <v/>
      </c>
      <c r="AS90" s="42">
        <f>AR90+1</f>
        <v/>
      </c>
      <c r="AT90" s="42">
        <f>AS90+1</f>
        <v/>
      </c>
      <c r="AU90" s="42">
        <f>AT90+1</f>
        <v/>
      </c>
      <c r="AV90" s="42">
        <f>AU90+1</f>
        <v/>
      </c>
      <c r="AW90" s="42">
        <f>AV90+1</f>
        <v/>
      </c>
      <c r="AX90" s="42">
        <f>AW90+1</f>
        <v/>
      </c>
      <c r="AY90" s="42">
        <f>AX90+1</f>
        <v/>
      </c>
      <c r="AZ90" s="42">
        <f>AY90+1</f>
        <v/>
      </c>
      <c r="BA90" s="42">
        <f>AZ90+1</f>
        <v/>
      </c>
      <c r="BB90" s="42">
        <f>BA90+1</f>
        <v/>
      </c>
      <c r="BC90" s="42">
        <f>BB90+1</f>
        <v/>
      </c>
      <c r="BD90" s="42">
        <f>BC90+1</f>
        <v/>
      </c>
      <c r="BE90" s="42">
        <f>BD90+1</f>
        <v/>
      </c>
      <c r="BF90" s="42">
        <f>BE90+1</f>
        <v/>
      </c>
      <c r="BG90" s="42">
        <f>BF90+1</f>
        <v/>
      </c>
      <c r="BH90" s="42">
        <f>BG90+1</f>
        <v/>
      </c>
      <c r="BI90" s="42">
        <f>BH90+1</f>
        <v/>
      </c>
      <c r="BJ90" s="42">
        <f>BI90+1</f>
        <v/>
      </c>
      <c r="BK90" s="42">
        <f>BJ90+1</f>
        <v/>
      </c>
      <c r="BL90" s="42">
        <f>BK90+1</f>
        <v/>
      </c>
      <c r="BM90" s="42">
        <f>BL90+1</f>
        <v/>
      </c>
      <c r="BN90" s="42">
        <f>BM90+1</f>
        <v/>
      </c>
      <c r="BO90" s="42">
        <f>BN90+1</f>
        <v/>
      </c>
      <c r="BP90" s="42">
        <f>BO90+1</f>
        <v/>
      </c>
      <c r="BQ90" s="42">
        <f>BP90+1</f>
        <v/>
      </c>
      <c r="BR90" s="42">
        <f>BQ90+1</f>
        <v/>
      </c>
      <c r="BS90" s="42">
        <f>BR90+1</f>
        <v/>
      </c>
      <c r="BT90" s="42">
        <f>BS90+1</f>
        <v/>
      </c>
      <c r="BU90" s="42">
        <f>BT90+1</f>
        <v/>
      </c>
      <c r="BV90" s="42">
        <f>BU90+1</f>
        <v/>
      </c>
      <c r="BW90" s="42">
        <f>BV90+1</f>
        <v/>
      </c>
      <c r="BX90" s="42">
        <f>BW90+1</f>
        <v/>
      </c>
      <c r="BY90" s="42">
        <f>BX90+1</f>
        <v/>
      </c>
      <c r="BZ90" s="42">
        <f>BY90+1</f>
        <v/>
      </c>
      <c r="CA90" s="42">
        <f>BZ90+1</f>
        <v/>
      </c>
      <c r="CB90" s="42">
        <f>CA90+1</f>
        <v/>
      </c>
      <c r="CC90" s="42">
        <f>CB90+1</f>
        <v/>
      </c>
      <c r="CD90" s="42">
        <f>CC90+1</f>
        <v/>
      </c>
      <c r="CE90" s="42">
        <f>CD90+1</f>
        <v/>
      </c>
      <c r="CF90" s="42">
        <f>CE90+1</f>
        <v/>
      </c>
      <c r="CG90" s="42">
        <f>CF90+1</f>
        <v/>
      </c>
      <c r="CH90" s="42">
        <f>CG90+1</f>
        <v/>
      </c>
      <c r="CI90" s="42">
        <f>CH90+1</f>
        <v/>
      </c>
      <c r="CJ90" s="42">
        <f>CI90+1</f>
        <v/>
      </c>
      <c r="CK90" s="42">
        <f>CJ90+1</f>
        <v/>
      </c>
      <c r="CL90" s="42">
        <f>CK90+1</f>
        <v/>
      </c>
      <c r="CM90" s="42">
        <f>CL90+1</f>
        <v/>
      </c>
      <c r="CN90" s="42">
        <f>CM90+1</f>
        <v/>
      </c>
      <c r="CO90" s="42">
        <f>CN90+1</f>
        <v/>
      </c>
      <c r="CP90" s="42">
        <f>CO90+1</f>
        <v/>
      </c>
      <c r="CQ90" s="42">
        <f>CP90+1</f>
        <v/>
      </c>
      <c r="CR90" s="42">
        <f>CQ90+1</f>
        <v/>
      </c>
      <c r="CS90" s="42">
        <f>CR90+1</f>
        <v/>
      </c>
      <c r="CT90" s="42">
        <f>CS90+1</f>
        <v/>
      </c>
      <c r="CU90" s="42">
        <f>CT90+1</f>
        <v/>
      </c>
      <c r="CV90" s="42">
        <f>CU90+1</f>
        <v/>
      </c>
      <c r="CW90" s="42">
        <f>CV90+1</f>
        <v/>
      </c>
      <c r="CX90" s="42">
        <f>CW90+1</f>
        <v/>
      </c>
      <c r="CY90" s="42">
        <f>CX90+1</f>
        <v/>
      </c>
      <c r="CZ90" s="42">
        <f>CY90+1</f>
        <v/>
      </c>
      <c r="DA90" s="42">
        <f>CZ90+1</f>
        <v/>
      </c>
      <c r="DB90" s="42">
        <f>DA90+1</f>
        <v/>
      </c>
    </row>
    <row r="91" outlineLevel="3">
      <c r="E91" s="213" t="inlineStr">
        <is>
          <t>Waste mined tonnage (cost folded into ore rate)</t>
        </is>
      </c>
      <c r="G91" s="21" t="inlineStr">
        <is>
          <t>kt</t>
        </is>
      </c>
      <c r="H91" s="215" t="inlineStr">
        <is>
          <t>Waste tonnage carried in the mining variable-cost build at a nil unit rate: the underground mine's waste-development cost is folded into the ore mining unit cost per tonne mined (row 145; Table 21-15 / 21-16, p.449). Life-of-mine waste 6,284 kt is shown as a reference on row 89.</t>
        </is>
      </c>
      <c r="Y91" s="23">
        <f>SUM(AA91:DB91)</f>
        <v/>
      </c>
      <c r="AA91" s="94" t="n">
        <v>0</v>
      </c>
      <c r="AB91" s="94" t="n">
        <v>0</v>
      </c>
      <c r="AC91" s="94" t="n">
        <v>0</v>
      </c>
      <c r="AD91" s="94" t="n">
        <v>0</v>
      </c>
      <c r="AE91" s="94" t="n">
        <v>0</v>
      </c>
      <c r="AF91" s="94" t="n">
        <v>0</v>
      </c>
      <c r="AG91" s="94" t="n">
        <v>0</v>
      </c>
      <c r="AH91" s="94" t="n">
        <v>0</v>
      </c>
      <c r="AI91" s="94" t="n">
        <v>0</v>
      </c>
      <c r="AJ91" s="94" t="n">
        <v>0</v>
      </c>
      <c r="AK91" s="94" t="n">
        <v>0</v>
      </c>
      <c r="AL91" s="94" t="n">
        <v>0</v>
      </c>
      <c r="AM91" s="94" t="n">
        <v>0</v>
      </c>
      <c r="AN91" s="94" t="n">
        <v>0</v>
      </c>
      <c r="AO91" s="107" t="n">
        <v>0</v>
      </c>
      <c r="AP91" s="107" t="n">
        <v>0</v>
      </c>
      <c r="AQ91" s="107" t="n">
        <v>0</v>
      </c>
      <c r="AR91" s="107" t="n">
        <v>0</v>
      </c>
      <c r="AS91" s="107" t="n">
        <v>0</v>
      </c>
      <c r="AT91" s="107" t="n">
        <v>0</v>
      </c>
      <c r="AU91" s="107" t="n">
        <v>0</v>
      </c>
      <c r="AV91" s="107" t="n">
        <v>0</v>
      </c>
      <c r="AW91" s="107" t="n">
        <v>0</v>
      </c>
      <c r="AX91" s="107" t="n">
        <v>0</v>
      </c>
      <c r="AY91" s="107" t="n">
        <v>0</v>
      </c>
      <c r="AZ91" s="107" t="n">
        <v>0</v>
      </c>
      <c r="BA91" s="107" t="n">
        <v>0</v>
      </c>
      <c r="BB91" s="107" t="n">
        <v>0</v>
      </c>
      <c r="BC91" s="107" t="n">
        <v>0</v>
      </c>
      <c r="BD91" s="107" t="n">
        <v>0</v>
      </c>
      <c r="BE91" s="107" t="n">
        <v>0</v>
      </c>
      <c r="BF91" s="107" t="n">
        <v>0</v>
      </c>
      <c r="BG91" s="107" t="n">
        <v>0</v>
      </c>
      <c r="BH91" s="107" t="n">
        <v>0</v>
      </c>
      <c r="BI91" s="107" t="n">
        <v>0</v>
      </c>
      <c r="BJ91" s="107" t="n">
        <v>0</v>
      </c>
      <c r="BK91" s="107" t="n">
        <v>0</v>
      </c>
      <c r="BL91" s="107" t="n">
        <v>0</v>
      </c>
      <c r="BM91" s="107" t="n">
        <v>0</v>
      </c>
      <c r="BN91" s="107" t="n">
        <v>0</v>
      </c>
      <c r="BO91" s="107" t="n">
        <v>0</v>
      </c>
      <c r="BP91" s="107" t="n">
        <v>0</v>
      </c>
      <c r="BQ91" s="107" t="n">
        <v>0</v>
      </c>
      <c r="BR91" s="107" t="n">
        <v>0</v>
      </c>
      <c r="BS91" s="107" t="n">
        <v>0</v>
      </c>
      <c r="BT91" s="107" t="n">
        <v>0</v>
      </c>
      <c r="BU91" s="107" t="n">
        <v>0</v>
      </c>
      <c r="BV91" s="107" t="n">
        <v>0</v>
      </c>
      <c r="BW91" s="107" t="n">
        <v>0</v>
      </c>
      <c r="BX91" s="107" t="n">
        <v>0</v>
      </c>
      <c r="BY91" s="107" t="n">
        <v>0</v>
      </c>
      <c r="BZ91" s="107" t="n">
        <v>0</v>
      </c>
      <c r="CA91" s="107" t="n">
        <v>0</v>
      </c>
      <c r="CB91" s="107" t="n">
        <v>0</v>
      </c>
      <c r="CC91" s="107" t="n">
        <v>0</v>
      </c>
      <c r="CD91" s="107" t="n">
        <v>0</v>
      </c>
      <c r="CE91" s="107" t="n">
        <v>0</v>
      </c>
      <c r="CF91" s="107" t="n">
        <v>0</v>
      </c>
      <c r="CG91" s="107" t="n">
        <v>0</v>
      </c>
      <c r="CH91" s="107" t="n">
        <v>0</v>
      </c>
      <c r="CI91" s="107" t="n">
        <v>0</v>
      </c>
      <c r="CJ91" s="107" t="n">
        <v>0</v>
      </c>
      <c r="CK91" s="107" t="n">
        <v>0</v>
      </c>
      <c r="CL91" s="107" t="n">
        <v>0</v>
      </c>
      <c r="CM91" s="107" t="n">
        <v>0</v>
      </c>
      <c r="CN91" s="107" t="n">
        <v>0</v>
      </c>
      <c r="CO91" s="107" t="n">
        <v>0</v>
      </c>
      <c r="CP91" s="107" t="n">
        <v>0</v>
      </c>
      <c r="CQ91" s="107" t="n">
        <v>0</v>
      </c>
      <c r="CR91" s="107" t="n">
        <v>0</v>
      </c>
      <c r="CS91" s="107" t="n">
        <v>0</v>
      </c>
      <c r="CT91" s="107" t="n">
        <v>0</v>
      </c>
      <c r="CU91" s="107" t="n">
        <v>0</v>
      </c>
      <c r="CV91" s="107" t="n">
        <v>0</v>
      </c>
      <c r="CW91" s="107" t="n">
        <v>0</v>
      </c>
      <c r="CX91" s="107" t="n">
        <v>0</v>
      </c>
      <c r="CY91" s="107" t="n">
        <v>0</v>
      </c>
      <c r="CZ91" s="107" t="n">
        <v>0</v>
      </c>
      <c r="DA91" s="107" t="n">
        <v>0</v>
      </c>
      <c r="DB91" s="107" t="n">
        <v>0</v>
      </c>
    </row>
    <row r="92" outlineLevel="3">
      <c r="E92" s="213" t="inlineStr">
        <is>
          <t>Ore processed (mill feed)</t>
        </is>
      </c>
      <c r="G92" s="21" t="inlineStr">
        <is>
          <t>kt</t>
        </is>
      </c>
      <c r="H92" s="215" t="inlineStr">
        <is>
          <t>Per-year mill-feed schedule (the revenue driver; milled grade/timing differ from mined due to stockpile/blend). Phase 1 1.2 Mt/a Yr1-3, Phase 2 1.46 Mt/a Yr4+; Yr -1 ramp 90 kt (Table 22-2, p.460).</t>
        </is>
      </c>
      <c r="Y92" s="23">
        <f>SUM(AA92:DB92)</f>
        <v/>
      </c>
      <c r="AA92" s="94" t="n">
        <v>0</v>
      </c>
      <c r="AB92" s="94" t="n">
        <v>90</v>
      </c>
      <c r="AC92" s="94" t="n">
        <v>1200</v>
      </c>
      <c r="AD92" s="94" t="n">
        <v>1200</v>
      </c>
      <c r="AE92" s="94" t="n">
        <v>1200</v>
      </c>
      <c r="AF92" s="94" t="n">
        <v>1460</v>
      </c>
      <c r="AG92" s="94" t="n">
        <v>1460</v>
      </c>
      <c r="AH92" s="94" t="n">
        <v>1460</v>
      </c>
      <c r="AI92" s="94" t="n">
        <v>1460</v>
      </c>
      <c r="AJ92" s="94" t="n">
        <v>1460</v>
      </c>
      <c r="AK92" s="94" t="n">
        <v>1460</v>
      </c>
      <c r="AL92" s="94" t="n">
        <v>359</v>
      </c>
      <c r="AM92" s="94" t="n">
        <v>0</v>
      </c>
      <c r="AN92" s="94" t="n">
        <v>0</v>
      </c>
      <c r="AO92" s="107" t="n">
        <v>0</v>
      </c>
      <c r="AP92" s="107" t="n">
        <v>0</v>
      </c>
      <c r="AQ92" s="107" t="n">
        <v>0</v>
      </c>
      <c r="AR92" s="107" t="n">
        <v>0</v>
      </c>
      <c r="AS92" s="107" t="n">
        <v>0</v>
      </c>
      <c r="AT92" s="107" t="n">
        <v>0</v>
      </c>
      <c r="AU92" s="107" t="n">
        <v>0</v>
      </c>
      <c r="AV92" s="107" t="n">
        <v>0</v>
      </c>
      <c r="AW92" s="107" t="n">
        <v>0</v>
      </c>
      <c r="AX92" s="107" t="n">
        <v>0</v>
      </c>
      <c r="AY92" s="107" t="n">
        <v>0</v>
      </c>
      <c r="AZ92" s="107" t="n">
        <v>0</v>
      </c>
      <c r="BA92" s="107" t="n">
        <v>0</v>
      </c>
      <c r="BB92" s="107" t="n">
        <v>0</v>
      </c>
      <c r="BC92" s="107" t="n">
        <v>0</v>
      </c>
      <c r="BD92" s="107" t="n">
        <v>0</v>
      </c>
      <c r="BE92" s="107" t="n">
        <v>0</v>
      </c>
      <c r="BF92" s="107" t="n">
        <v>0</v>
      </c>
      <c r="BG92" s="107" t="n">
        <v>0</v>
      </c>
      <c r="BH92" s="107" t="n">
        <v>0</v>
      </c>
      <c r="BI92" s="107" t="n">
        <v>0</v>
      </c>
      <c r="BJ92" s="107" t="n">
        <v>0</v>
      </c>
      <c r="BK92" s="107" t="n">
        <v>0</v>
      </c>
      <c r="BL92" s="107" t="n">
        <v>0</v>
      </c>
      <c r="BM92" s="107" t="n">
        <v>0</v>
      </c>
      <c r="BN92" s="107" t="n">
        <v>0</v>
      </c>
      <c r="BO92" s="107" t="n">
        <v>0</v>
      </c>
      <c r="BP92" s="107" t="n">
        <v>0</v>
      </c>
      <c r="BQ92" s="107" t="n">
        <v>0</v>
      </c>
      <c r="BR92" s="107" t="n">
        <v>0</v>
      </c>
      <c r="BS92" s="107" t="n">
        <v>0</v>
      </c>
      <c r="BT92" s="107" t="n">
        <v>0</v>
      </c>
      <c r="BU92" s="107" t="n">
        <v>0</v>
      </c>
      <c r="BV92" s="107" t="n">
        <v>0</v>
      </c>
      <c r="BW92" s="107" t="n">
        <v>0</v>
      </c>
      <c r="BX92" s="107" t="n">
        <v>0</v>
      </c>
      <c r="BY92" s="107" t="n">
        <v>0</v>
      </c>
      <c r="BZ92" s="107" t="n">
        <v>0</v>
      </c>
      <c r="CA92" s="107" t="n">
        <v>0</v>
      </c>
      <c r="CB92" s="107" t="n">
        <v>0</v>
      </c>
      <c r="CC92" s="107" t="n">
        <v>0</v>
      </c>
      <c r="CD92" s="107" t="n">
        <v>0</v>
      </c>
      <c r="CE92" s="107" t="n">
        <v>0</v>
      </c>
      <c r="CF92" s="107" t="n">
        <v>0</v>
      </c>
      <c r="CG92" s="107" t="n">
        <v>0</v>
      </c>
      <c r="CH92" s="107" t="n">
        <v>0</v>
      </c>
      <c r="CI92" s="107" t="n">
        <v>0</v>
      </c>
      <c r="CJ92" s="107" t="n">
        <v>0</v>
      </c>
      <c r="CK92" s="107" t="n">
        <v>0</v>
      </c>
      <c r="CL92" s="107" t="n">
        <v>0</v>
      </c>
      <c r="CM92" s="107" t="n">
        <v>0</v>
      </c>
      <c r="CN92" s="107" t="n">
        <v>0</v>
      </c>
      <c r="CO92" s="107" t="n">
        <v>0</v>
      </c>
      <c r="CP92" s="107" t="n">
        <v>0</v>
      </c>
      <c r="CQ92" s="107" t="n">
        <v>0</v>
      </c>
      <c r="CR92" s="107" t="n">
        <v>0</v>
      </c>
      <c r="CS92" s="107" t="n">
        <v>0</v>
      </c>
      <c r="CT92" s="107" t="n">
        <v>0</v>
      </c>
      <c r="CU92" s="107" t="n">
        <v>0</v>
      </c>
      <c r="CV92" s="107" t="n">
        <v>0</v>
      </c>
      <c r="CW92" s="107" t="n">
        <v>0</v>
      </c>
      <c r="CX92" s="107" t="n">
        <v>0</v>
      </c>
      <c r="CY92" s="107" t="n">
        <v>0</v>
      </c>
      <c r="CZ92" s="107" t="n">
        <v>0</v>
      </c>
      <c r="DA92" s="107" t="n">
        <v>0</v>
      </c>
      <c r="DB92" s="107" t="n">
        <v>0</v>
      </c>
    </row>
    <row r="93" outlineLevel="3">
      <c r="E93" s="213" t="inlineStr">
        <is>
          <t>Processed silver grade (reference)</t>
        </is>
      </c>
      <c r="G93" s="96" t="inlineStr">
        <is>
          <t>g/t</t>
        </is>
      </c>
      <c r="H93" s="215" t="inlineStr">
        <is>
          <t>Per-year silver mill head grade, linked to the revenue driver (row 96) so it is the same single source; shown as the reference grade for the mine-side schedule and the display-only stockpile sub-ledger (Table 22-2, p.460).</t>
        </is>
      </c>
      <c r="Y93" s="24">
        <f>IFERROR(SUMPRODUCT(AA92:DB92,AA93:DB93)/SUM(AA92:DB92),"")</f>
        <v/>
      </c>
      <c r="AA93" s="263">
        <f>AA96</f>
        <v/>
      </c>
      <c r="AB93" s="263">
        <f>AB96</f>
        <v/>
      </c>
      <c r="AC93" s="263">
        <f>AC96</f>
        <v/>
      </c>
      <c r="AD93" s="263">
        <f>AD96</f>
        <v/>
      </c>
      <c r="AE93" s="263">
        <f>AE96</f>
        <v/>
      </c>
      <c r="AF93" s="263">
        <f>AF96</f>
        <v/>
      </c>
      <c r="AG93" s="263">
        <f>AG96</f>
        <v/>
      </c>
      <c r="AH93" s="263">
        <f>AH96</f>
        <v/>
      </c>
      <c r="AI93" s="263">
        <f>AI96</f>
        <v/>
      </c>
      <c r="AJ93" s="263">
        <f>AJ96</f>
        <v/>
      </c>
      <c r="AK93" s="263">
        <f>AK96</f>
        <v/>
      </c>
      <c r="AL93" s="263">
        <f>AL96</f>
        <v/>
      </c>
      <c r="AM93" s="263">
        <f>AM96</f>
        <v/>
      </c>
      <c r="AN93" s="263">
        <f>AN96</f>
        <v/>
      </c>
      <c r="AO93" s="120" t="n">
        <v>0</v>
      </c>
      <c r="AP93" s="120" t="n">
        <v>0</v>
      </c>
      <c r="AQ93" s="120" t="n">
        <v>0</v>
      </c>
      <c r="AR93" s="120" t="n">
        <v>0</v>
      </c>
      <c r="AS93" s="120" t="n">
        <v>0</v>
      </c>
      <c r="AT93" s="120" t="n">
        <v>0</v>
      </c>
      <c r="AU93" s="120" t="n">
        <v>0</v>
      </c>
      <c r="AV93" s="120" t="n">
        <v>0</v>
      </c>
      <c r="AW93" s="120" t="n">
        <v>0</v>
      </c>
      <c r="AX93" s="120" t="n">
        <v>0</v>
      </c>
      <c r="AY93" s="120" t="n">
        <v>0</v>
      </c>
      <c r="AZ93" s="120" t="n">
        <v>0</v>
      </c>
      <c r="BA93" s="120" t="n">
        <v>0</v>
      </c>
      <c r="BB93" s="120" t="n">
        <v>0</v>
      </c>
      <c r="BC93" s="120" t="n">
        <v>0</v>
      </c>
      <c r="BD93" s="120" t="n">
        <v>0</v>
      </c>
      <c r="BE93" s="120" t="n">
        <v>0</v>
      </c>
      <c r="BF93" s="120" t="n">
        <v>0</v>
      </c>
      <c r="BG93" s="120" t="n">
        <v>0</v>
      </c>
      <c r="BH93" s="120" t="n">
        <v>0</v>
      </c>
      <c r="BI93" s="120" t="n">
        <v>0</v>
      </c>
      <c r="BJ93" s="120" t="n">
        <v>0</v>
      </c>
      <c r="BK93" s="120" t="n">
        <v>0</v>
      </c>
      <c r="BL93" s="120" t="n">
        <v>0</v>
      </c>
      <c r="BM93" s="120" t="n">
        <v>0</v>
      </c>
      <c r="BN93" s="120" t="n">
        <v>0</v>
      </c>
      <c r="BO93" s="120" t="n">
        <v>0</v>
      </c>
      <c r="BP93" s="120" t="n">
        <v>0</v>
      </c>
      <c r="BQ93" s="120" t="n">
        <v>0</v>
      </c>
      <c r="BR93" s="120" t="n">
        <v>0</v>
      </c>
      <c r="BS93" s="120" t="n">
        <v>0</v>
      </c>
      <c r="BT93" s="120" t="n">
        <v>0</v>
      </c>
      <c r="BU93" s="120" t="n">
        <v>0</v>
      </c>
      <c r="BV93" s="120" t="n">
        <v>0</v>
      </c>
      <c r="BW93" s="120" t="n">
        <v>0</v>
      </c>
      <c r="BX93" s="120" t="n">
        <v>0</v>
      </c>
      <c r="BY93" s="120" t="n">
        <v>0</v>
      </c>
      <c r="BZ93" s="120" t="n">
        <v>0</v>
      </c>
      <c r="CA93" s="120" t="n">
        <v>0</v>
      </c>
      <c r="CB93" s="120" t="n">
        <v>0</v>
      </c>
      <c r="CC93" s="120" t="n">
        <v>0</v>
      </c>
      <c r="CD93" s="120" t="n">
        <v>0</v>
      </c>
      <c r="CE93" s="120" t="n">
        <v>0</v>
      </c>
      <c r="CF93" s="120" t="n">
        <v>0</v>
      </c>
      <c r="CG93" s="120" t="n">
        <v>0</v>
      </c>
      <c r="CH93" s="120" t="n">
        <v>0</v>
      </c>
      <c r="CI93" s="120" t="n">
        <v>0</v>
      </c>
      <c r="CJ93" s="120" t="n">
        <v>0</v>
      </c>
      <c r="CK93" s="120" t="n">
        <v>0</v>
      </c>
      <c r="CL93" s="120" t="n">
        <v>0</v>
      </c>
      <c r="CM93" s="120" t="n">
        <v>0</v>
      </c>
      <c r="CN93" s="120" t="n">
        <v>0</v>
      </c>
      <c r="CO93" s="120" t="n">
        <v>0</v>
      </c>
      <c r="CP93" s="120" t="n">
        <v>0</v>
      </c>
      <c r="CQ93" s="120" t="n">
        <v>0</v>
      </c>
      <c r="CR93" s="120" t="n">
        <v>0</v>
      </c>
      <c r="CS93" s="120" t="n">
        <v>0</v>
      </c>
      <c r="CT93" s="120" t="n">
        <v>0</v>
      </c>
      <c r="CU93" s="120" t="n">
        <v>0</v>
      </c>
      <c r="CV93" s="120" t="n">
        <v>0</v>
      </c>
      <c r="CW93" s="120" t="n">
        <v>0</v>
      </c>
      <c r="CX93" s="120" t="n">
        <v>0</v>
      </c>
      <c r="CY93" s="120" t="n">
        <v>0</v>
      </c>
      <c r="CZ93" s="120" t="n">
        <v>0</v>
      </c>
      <c r="DA93" s="120" t="n">
        <v>0</v>
      </c>
      <c r="DB93" s="120" t="n">
        <v>0</v>
      </c>
    </row>
    <row r="94" outlineLevel="3">
      <c r="E94" s="2" t="inlineStr">
        <is>
          <t>Ore Grade (Sensitized)</t>
        </is>
      </c>
      <c r="F94" s="121">
        <f>Dashboard!F9</f>
        <v/>
      </c>
      <c r="G94" s="21" t="inlineStr">
        <is>
          <t>g/t</t>
        </is>
      </c>
      <c r="Y94" s="24">
        <f>SUMPRODUCT(AA92:DB92,AA94:DB94)/Y92</f>
        <v/>
      </c>
      <c r="AA94" s="43">
        <f>AA93*(1+$F$94)</f>
        <v/>
      </c>
      <c r="AB94" s="43">
        <f>AB93*(1+$F$94)</f>
        <v/>
      </c>
      <c r="AC94" s="43">
        <f>AC93*(1+$F$94)</f>
        <v/>
      </c>
      <c r="AD94" s="43">
        <f>AD93*(1+$F$94)</f>
        <v/>
      </c>
      <c r="AE94" s="43">
        <f>AE93*(1+$F$94)</f>
        <v/>
      </c>
      <c r="AF94" s="43">
        <f>AF93*(1+$F$94)</f>
        <v/>
      </c>
      <c r="AG94" s="43">
        <f>AG93*(1+$F$94)</f>
        <v/>
      </c>
      <c r="AH94" s="43">
        <f>AH93*(1+$F$94)</f>
        <v/>
      </c>
      <c r="AI94" s="43">
        <f>AI93*(1+$F$94)</f>
        <v/>
      </c>
      <c r="AJ94" s="43">
        <f>AJ93*(1+$F$94)</f>
        <v/>
      </c>
      <c r="AK94" s="43">
        <f>AK93*(1+$F$94)</f>
        <v/>
      </c>
      <c r="AL94" s="43">
        <f>AL93*(1+$F$94)</f>
        <v/>
      </c>
      <c r="AM94" s="43">
        <f>AM93*(1+$F$94)</f>
        <v/>
      </c>
      <c r="AN94" s="43">
        <f>AN93*(1+$F$94)</f>
        <v/>
      </c>
      <c r="AO94" s="43">
        <f>AO93*(1+$F$94)</f>
        <v/>
      </c>
      <c r="AP94" s="43">
        <f>AP93*(1+$F$94)</f>
        <v/>
      </c>
      <c r="AQ94" s="43">
        <f>AQ93*(1+$F$94)</f>
        <v/>
      </c>
      <c r="AR94" s="43">
        <f>AR93*(1+$F$94)</f>
        <v/>
      </c>
      <c r="AS94" s="43">
        <f>AS93*(1+$F$94)</f>
        <v/>
      </c>
      <c r="AT94" s="43">
        <f>AT93*(1+$F$94)</f>
        <v/>
      </c>
      <c r="AU94" s="43">
        <f>AU93*(1+$F$94)</f>
        <v/>
      </c>
      <c r="AV94" s="43">
        <f>AV93*(1+$F$94)</f>
        <v/>
      </c>
      <c r="AW94" s="43">
        <f>AW93*(1+$F$94)</f>
        <v/>
      </c>
      <c r="AX94" s="43">
        <f>AX93*(1+$F$94)</f>
        <v/>
      </c>
      <c r="AY94" s="43">
        <f>AY93*(1+$F$94)</f>
        <v/>
      </c>
      <c r="AZ94" s="43">
        <f>AZ93*(1+$F$94)</f>
        <v/>
      </c>
      <c r="BA94" s="43">
        <f>BA93*(1+$F$94)</f>
        <v/>
      </c>
      <c r="BB94" s="43">
        <f>BB93*(1+$F$94)</f>
        <v/>
      </c>
      <c r="BC94" s="43">
        <f>BC93*(1+$F$94)</f>
        <v/>
      </c>
      <c r="BD94" s="43">
        <f>BD93*(1+$F$94)</f>
        <v/>
      </c>
      <c r="BE94" s="43">
        <f>BE93*(1+$F$94)</f>
        <v/>
      </c>
      <c r="BF94" s="43">
        <f>BF93*(1+$F$94)</f>
        <v/>
      </c>
      <c r="BG94" s="43">
        <f>BG93*(1+$F$94)</f>
        <v/>
      </c>
      <c r="BH94" s="43">
        <f>BH93*(1+$F$94)</f>
        <v/>
      </c>
      <c r="BI94" s="43">
        <f>BI93*(1+$F$94)</f>
        <v/>
      </c>
      <c r="BJ94" s="43">
        <f>BJ93*(1+$F$94)</f>
        <v/>
      </c>
      <c r="BK94" s="43">
        <f>BK93*(1+$F$94)</f>
        <v/>
      </c>
      <c r="BL94" s="43">
        <f>BL93*(1+$F$94)</f>
        <v/>
      </c>
      <c r="BM94" s="43">
        <f>BM93*(1+$F$94)</f>
        <v/>
      </c>
      <c r="BN94" s="43">
        <f>BN93*(1+$F$94)</f>
        <v/>
      </c>
      <c r="BO94" s="43">
        <f>BO93*(1+$F$94)</f>
        <v/>
      </c>
      <c r="BP94" s="43">
        <f>BP93*(1+$F$94)</f>
        <v/>
      </c>
      <c r="BQ94" s="43">
        <f>BQ93*(1+$F$94)</f>
        <v/>
      </c>
      <c r="BR94" s="43">
        <f>BR93*(1+$F$94)</f>
        <v/>
      </c>
      <c r="BS94" s="43">
        <f>BS93*(1+$F$94)</f>
        <v/>
      </c>
      <c r="BT94" s="43">
        <f>BT93*(1+$F$94)</f>
        <v/>
      </c>
      <c r="BU94" s="43">
        <f>BU93*(1+$F$94)</f>
        <v/>
      </c>
      <c r="BV94" s="43">
        <f>BV93*(1+$F$94)</f>
        <v/>
      </c>
      <c r="BW94" s="43">
        <f>BW93*(1+$F$94)</f>
        <v/>
      </c>
      <c r="BX94" s="43">
        <f>BX93*(1+$F$94)</f>
        <v/>
      </c>
      <c r="BY94" s="43">
        <f>BY93*(1+$F$94)</f>
        <v/>
      </c>
      <c r="BZ94" s="43">
        <f>BZ93*(1+$F$94)</f>
        <v/>
      </c>
      <c r="CA94" s="43">
        <f>CA93*(1+$F$94)</f>
        <v/>
      </c>
      <c r="CB94" s="43">
        <f>CB93*(1+$F$94)</f>
        <v/>
      </c>
      <c r="CC94" s="43">
        <f>CC93*(1+$F$94)</f>
        <v/>
      </c>
      <c r="CD94" s="43">
        <f>CD93*(1+$F$94)</f>
        <v/>
      </c>
      <c r="CE94" s="43">
        <f>CE93*(1+$F$94)</f>
        <v/>
      </c>
      <c r="CF94" s="43">
        <f>CF93*(1+$F$94)</f>
        <v/>
      </c>
      <c r="CG94" s="43">
        <f>CG93*(1+$F$94)</f>
        <v/>
      </c>
      <c r="CH94" s="43">
        <f>CH93*(1+$F$94)</f>
        <v/>
      </c>
      <c r="CI94" s="43">
        <f>CI93*(1+$F$94)</f>
        <v/>
      </c>
      <c r="CJ94" s="43">
        <f>CJ93*(1+$F$94)</f>
        <v/>
      </c>
      <c r="CK94" s="43">
        <f>CK93*(1+$F$94)</f>
        <v/>
      </c>
      <c r="CL94" s="43">
        <f>CL93*(1+$F$94)</f>
        <v/>
      </c>
      <c r="CM94" s="43">
        <f>CM93*(1+$F$94)</f>
        <v/>
      </c>
      <c r="CN94" s="43">
        <f>CN93*(1+$F$94)</f>
        <v/>
      </c>
      <c r="CO94" s="43">
        <f>CO93*(1+$F$94)</f>
        <v/>
      </c>
      <c r="CP94" s="43">
        <f>CP93*(1+$F$94)</f>
        <v/>
      </c>
      <c r="CQ94" s="43">
        <f>CQ93*(1+$F$94)</f>
        <v/>
      </c>
      <c r="CR94" s="43">
        <f>CR93*(1+$F$94)</f>
        <v/>
      </c>
      <c r="CS94" s="43">
        <f>CS93*(1+$F$94)</f>
        <v/>
      </c>
      <c r="CT94" s="43">
        <f>CT93*(1+$F$94)</f>
        <v/>
      </c>
      <c r="CU94" s="43">
        <f>CU93*(1+$F$94)</f>
        <v/>
      </c>
      <c r="CV94" s="43">
        <f>CV93*(1+$F$94)</f>
        <v/>
      </c>
      <c r="CW94" s="43">
        <f>CW93*(1+$F$94)</f>
        <v/>
      </c>
      <c r="CX94" s="43">
        <f>CX93*(1+$F$94)</f>
        <v/>
      </c>
      <c r="CY94" s="43">
        <f>CY93*(1+$F$94)</f>
        <v/>
      </c>
      <c r="CZ94" s="43">
        <f>CZ93*(1+$F$94)</f>
        <v/>
      </c>
      <c r="DA94" s="43">
        <f>DA93*(1+$F$94)</f>
        <v/>
      </c>
      <c r="DB94" s="43">
        <f>DB93*(1+$F$94)</f>
        <v/>
      </c>
    </row>
    <row r="95" outlineLevel="3"/>
    <row r="96" outlineLevel="3">
      <c r="E96" s="213" t="inlineStr">
        <is>
          <t>Processed silver grade (scheduled)</t>
        </is>
      </c>
      <c r="F96" s="46" t="n"/>
      <c r="G96" s="21" t="inlineStr">
        <is>
          <t>g/t</t>
        </is>
      </c>
      <c r="H96" s="215" t="inlineStr">
        <is>
          <t>Per-year silver mill head grade driving recovered metal and revenue (396 g/t Yr -1 to 123 g/t Y10; life-of-mine 249 g/t) (Table 22-2, p.460).</t>
        </is>
      </c>
      <c r="AA96" s="262" t="n">
        <v>0</v>
      </c>
      <c r="AB96" s="262" t="n">
        <v>396</v>
      </c>
      <c r="AC96" s="262" t="n">
        <v>389</v>
      </c>
      <c r="AD96" s="262" t="n">
        <v>345</v>
      </c>
      <c r="AE96" s="262" t="n">
        <v>308</v>
      </c>
      <c r="AF96" s="262" t="n">
        <v>283</v>
      </c>
      <c r="AG96" s="262" t="n">
        <v>248</v>
      </c>
      <c r="AH96" s="262" t="n">
        <v>198</v>
      </c>
      <c r="AI96" s="262" t="n">
        <v>207</v>
      </c>
      <c r="AJ96" s="262" t="n">
        <v>179</v>
      </c>
      <c r="AK96" s="262" t="n">
        <v>160</v>
      </c>
      <c r="AL96" s="262" t="n">
        <v>123</v>
      </c>
      <c r="AM96" s="262" t="n">
        <v>0</v>
      </c>
      <c r="AN96" s="262" t="n">
        <v>0</v>
      </c>
      <c r="AO96" s="94" t="n"/>
      <c r="AP96" s="94" t="n"/>
      <c r="AQ96" s="94" t="n"/>
      <c r="AR96" s="94" t="n"/>
      <c r="AS96" s="94" t="n"/>
      <c r="AT96" s="94" t="n"/>
      <c r="AU96" s="94" t="n"/>
      <c r="AV96" s="94" t="n"/>
      <c r="AW96" s="94" t="n"/>
      <c r="AX96" s="94" t="n"/>
      <c r="AY96" s="94" t="n"/>
      <c r="AZ96" s="94" t="n"/>
      <c r="BA96" s="94" t="n"/>
      <c r="BB96" s="94" t="n"/>
      <c r="BC96" s="94" t="n"/>
      <c r="BD96" s="94" t="n"/>
      <c r="BE96" s="94" t="n"/>
      <c r="BF96" s="94" t="n"/>
      <c r="BG96" s="94" t="n"/>
      <c r="BH96" s="94" t="n"/>
      <c r="BI96" s="94" t="n"/>
      <c r="BJ96" s="94" t="n"/>
      <c r="BK96" s="94" t="n"/>
      <c r="BL96" s="94" t="n"/>
      <c r="BM96" s="94" t="n"/>
      <c r="BN96" s="94" t="n"/>
      <c r="BO96" s="94" t="n"/>
      <c r="BP96" s="94" t="n"/>
      <c r="BQ96" s="94" t="n"/>
      <c r="BR96" s="94" t="n"/>
      <c r="BS96" s="94" t="n"/>
      <c r="BT96" s="94" t="n"/>
      <c r="BU96" s="94" t="n"/>
      <c r="BV96" s="94" t="n"/>
      <c r="BW96" s="94" t="n"/>
      <c r="BX96" s="94" t="n"/>
      <c r="BY96" s="94" t="n"/>
      <c r="BZ96" s="94" t="n"/>
      <c r="CA96" s="94" t="n"/>
      <c r="CB96" s="94" t="n"/>
      <c r="CC96" s="94" t="n"/>
      <c r="CD96" s="94" t="n"/>
      <c r="CE96" s="94" t="n"/>
      <c r="CF96" s="94" t="n"/>
      <c r="CG96" s="94" t="n"/>
      <c r="CH96" s="94" t="n"/>
      <c r="CI96" s="94" t="n"/>
      <c r="CJ96" s="94" t="n"/>
      <c r="CK96" s="94" t="n"/>
      <c r="CL96" s="94" t="n"/>
      <c r="CM96" s="94" t="n"/>
      <c r="CN96" s="94" t="n"/>
      <c r="CO96" s="94" t="n"/>
      <c r="CP96" s="94" t="n"/>
      <c r="CQ96" s="94" t="n"/>
      <c r="CR96" s="94" t="n"/>
      <c r="CS96" s="94" t="n"/>
      <c r="CT96" s="94" t="n"/>
      <c r="CU96" s="94" t="n"/>
      <c r="CV96" s="94" t="n"/>
      <c r="CW96" s="94" t="n"/>
      <c r="CX96" s="94" t="n"/>
      <c r="CY96" s="94" t="n"/>
      <c r="CZ96" s="94" t="n"/>
      <c r="DA96" s="94" t="n"/>
      <c r="DB96" s="94" t="n"/>
    </row>
    <row r="97" outlineLevel="3"/>
    <row r="98" outlineLevel="2"/>
    <row r="99" outlineLevel="2" ht="18" customHeight="1" thickBot="1">
      <c r="B99" s="19" t="inlineStr">
        <is>
          <t>Processing</t>
        </is>
      </c>
      <c r="C99" s="19" t="n"/>
      <c r="D99" s="19" t="n"/>
      <c r="E99" s="19" t="n"/>
      <c r="F99" s="19" t="n"/>
      <c r="G99" s="19" t="n"/>
      <c r="H99" s="19" t="n"/>
      <c r="I99" s="19" t="n"/>
      <c r="J99" s="19" t="n"/>
      <c r="K99" s="19" t="n"/>
      <c r="L99" s="19" t="n"/>
      <c r="M99" s="19" t="n"/>
      <c r="N99" s="19" t="n"/>
      <c r="O99" s="19" t="n"/>
      <c r="P99" s="19" t="n"/>
      <c r="Q99" s="19" t="n"/>
      <c r="R99" s="19" t="n"/>
      <c r="S99" s="19" t="n"/>
      <c r="T99" s="19" t="n"/>
      <c r="U99" s="19" t="n"/>
      <c r="V99" s="19" t="n"/>
      <c r="W99" s="19" t="n"/>
      <c r="X99" s="19" t="n"/>
      <c r="Y99" s="19" t="n"/>
      <c r="Z99" s="19" t="n"/>
      <c r="AA99" s="19" t="n"/>
      <c r="AB99" s="19" t="n"/>
      <c r="AC99" s="19" t="n"/>
      <c r="AD99" s="19" t="n"/>
      <c r="AE99" s="19" t="n"/>
      <c r="AF99" s="19" t="n"/>
      <c r="AG99" s="19" t="n"/>
      <c r="AH99" s="19" t="n"/>
      <c r="AI99" s="19" t="n"/>
      <c r="AJ99" s="19" t="n"/>
      <c r="AK99" s="19" t="n"/>
      <c r="AL99" s="19" t="n"/>
      <c r="AM99" s="19" t="n"/>
      <c r="AN99" s="19" t="n"/>
      <c r="AO99" s="19" t="n"/>
      <c r="AP99" s="19" t="n"/>
      <c r="AQ99" s="19" t="n"/>
      <c r="AR99" s="19" t="n"/>
      <c r="AS99" s="19" t="n"/>
      <c r="AT99" s="19" t="n"/>
      <c r="AU99" s="19" t="n"/>
      <c r="AV99" s="19" t="n"/>
      <c r="AW99" s="19" t="n"/>
      <c r="AX99" s="19" t="n"/>
      <c r="AY99" s="19" t="n"/>
      <c r="AZ99" s="19" t="n"/>
      <c r="BA99" s="19" t="n"/>
      <c r="BB99" s="19" t="n"/>
      <c r="BC99" s="19" t="n"/>
      <c r="BD99" s="19" t="n"/>
      <c r="BE99" s="19" t="n"/>
      <c r="BF99" s="19" t="n"/>
      <c r="BG99" s="19" t="n"/>
      <c r="BH99" s="19" t="n"/>
      <c r="BI99" s="19" t="n"/>
      <c r="BJ99" s="19" t="n"/>
      <c r="BK99" s="19" t="n"/>
      <c r="BL99" s="19" t="n"/>
      <c r="BM99" s="19" t="n"/>
      <c r="BN99" s="19" t="n"/>
      <c r="BO99" s="19" t="n"/>
      <c r="BP99" s="19" t="n"/>
      <c r="BQ99" s="19" t="n"/>
      <c r="BR99" s="19" t="n"/>
      <c r="BS99" s="19" t="n"/>
      <c r="BT99" s="19" t="n"/>
      <c r="BU99" s="19" t="n"/>
      <c r="BV99" s="19" t="n"/>
      <c r="BW99" s="19" t="n"/>
      <c r="BX99" s="19" t="n"/>
      <c r="BY99" s="19" t="n"/>
      <c r="BZ99" s="19" t="n"/>
      <c r="CA99" s="19" t="n"/>
      <c r="CB99" s="19" t="n"/>
      <c r="CC99" s="19" t="n"/>
      <c r="CD99" s="19" t="n"/>
      <c r="CE99" s="19" t="n"/>
      <c r="CF99" s="19" t="n"/>
      <c r="CG99" s="19" t="n"/>
      <c r="CH99" s="19" t="n"/>
      <c r="CI99" s="19" t="n"/>
      <c r="CJ99" s="19" t="n"/>
      <c r="CK99" s="19" t="n"/>
      <c r="CL99" s="19" t="n"/>
      <c r="CM99" s="19" t="n"/>
      <c r="CN99" s="19" t="n"/>
      <c r="CO99" s="19" t="n"/>
      <c r="CP99" s="19" t="n"/>
      <c r="CQ99" s="19" t="n"/>
      <c r="CR99" s="19" t="n"/>
      <c r="CS99" s="19" t="n"/>
      <c r="CT99" s="19" t="n"/>
      <c r="CU99" s="19" t="n"/>
      <c r="CV99" s="19" t="n"/>
      <c r="CW99" s="19" t="n"/>
      <c r="CX99" s="19" t="n"/>
      <c r="CY99" s="19" t="n"/>
      <c r="CZ99" s="19" t="n"/>
      <c r="DA99" s="19" t="n"/>
      <c r="DB99" s="19" t="n"/>
      <c r="DC99" s="19" t="n"/>
    </row>
    <row r="100" outlineLevel="3" ht="15" customHeight="1" thickTop="1"/>
    <row r="101" outlineLevel="3">
      <c r="C101" s="20" t="inlineStr">
        <is>
          <t>Processing capacity and recovery</t>
        </is>
      </c>
    </row>
    <row r="102" outlineLevel="3"/>
    <row r="103" outlineLevel="3">
      <c r="E103" s="2" t="inlineStr">
        <is>
          <t>Plant capacity</t>
        </is>
      </c>
      <c r="F103" s="94" t="n">
        <v>2000</v>
      </c>
      <c r="G103" s="21" t="inlineStr">
        <is>
          <t>ktpa</t>
        </is>
      </c>
      <c r="H103" s="215" t="inlineStr">
        <is>
          <t>Nameplate ~1.2 Mt/a (Phase 1) ramping to ~1.46 Mt/a (Phase 2) (Section 21.2.1); set above peak annual feed so the published mill schedule (Table 22-2, p.460) drives processed tonnes one-for-one.</t>
        </is>
      </c>
    </row>
    <row r="104" outlineLevel="3">
      <c r="E104" s="213" t="inlineStr">
        <is>
          <t>Silver recovery to dore</t>
        </is>
      </c>
      <c r="F104" s="264">
        <f>IFERROR(SUM('Cash Flow &amp; Valuation'!AA80:DB80)/SUM('Cash Flow &amp; Valuation'!AA76:DB76),"")</f>
        <v/>
      </c>
      <c r="G104" s="21" t="inlineStr">
        <is>
          <t>%</t>
        </is>
      </c>
      <c r="H104" s="215" t="inlineStr">
        <is>
          <t>Per-year silver recovery to dore (90.7%-93.4%; life-of-mine 92.3%) (Table 22-2, p.460); built per year, not a single life-of-mine factor.</t>
        </is>
      </c>
      <c r="AA104" s="261" t="n">
        <v>0</v>
      </c>
      <c r="AB104" s="261" t="n">
        <v>0.93</v>
      </c>
      <c r="AC104" s="261" t="n">
        <v>0.929</v>
      </c>
      <c r="AD104" s="261" t="n">
        <v>0.9279999999999999</v>
      </c>
      <c r="AE104" s="261" t="n">
        <v>0.917</v>
      </c>
      <c r="AF104" s="261" t="n">
        <v>0.9340000000000001</v>
      </c>
      <c r="AG104" s="261" t="n">
        <v>0.9209999999999999</v>
      </c>
      <c r="AH104" s="261" t="n">
        <v>0.9109999999999999</v>
      </c>
      <c r="AI104" s="261" t="n">
        <v>0.925</v>
      </c>
      <c r="AJ104" s="261" t="n">
        <v>0.9209999999999999</v>
      </c>
      <c r="AK104" s="261" t="n">
        <v>0.914</v>
      </c>
      <c r="AL104" s="261" t="n">
        <v>0.907</v>
      </c>
      <c r="AM104" s="261" t="n">
        <v>0</v>
      </c>
      <c r="AN104" s="261" t="n">
        <v>0</v>
      </c>
      <c r="AO104" s="265" t="n"/>
      <c r="AP104" s="265" t="n"/>
      <c r="AQ104" s="265" t="n"/>
      <c r="AR104" s="265" t="n"/>
      <c r="AS104" s="265" t="n"/>
      <c r="AT104" s="265" t="n"/>
      <c r="AU104" s="265" t="n"/>
      <c r="AV104" s="265" t="n"/>
      <c r="AW104" s="265" t="n"/>
      <c r="AX104" s="265" t="n"/>
      <c r="AY104" s="265" t="n"/>
      <c r="AZ104" s="265" t="n"/>
      <c r="BA104" s="265" t="n"/>
      <c r="BB104" s="265" t="n"/>
      <c r="BC104" s="265" t="n"/>
      <c r="BD104" s="265" t="n"/>
      <c r="BE104" s="265" t="n"/>
      <c r="BF104" s="265" t="n"/>
      <c r="BG104" s="265" t="n"/>
      <c r="BH104" s="265" t="n"/>
      <c r="BI104" s="265" t="n"/>
      <c r="BJ104" s="265" t="n"/>
      <c r="BK104" s="265" t="n"/>
      <c r="BL104" s="265" t="n"/>
      <c r="BM104" s="265" t="n"/>
      <c r="BN104" s="265" t="n"/>
      <c r="BO104" s="265" t="n"/>
      <c r="BP104" s="265" t="n"/>
      <c r="BQ104" s="265" t="n"/>
      <c r="BR104" s="265" t="n"/>
      <c r="BS104" s="265" t="n"/>
      <c r="BT104" s="265" t="n"/>
      <c r="BU104" s="265" t="n"/>
      <c r="BV104" s="265" t="n"/>
      <c r="BW104" s="265" t="n"/>
      <c r="BX104" s="265" t="n"/>
      <c r="BY104" s="265" t="n"/>
      <c r="BZ104" s="265" t="n"/>
      <c r="CA104" s="265" t="n"/>
      <c r="CB104" s="265" t="n"/>
      <c r="CC104" s="265" t="n"/>
      <c r="CD104" s="265" t="n"/>
      <c r="CE104" s="265" t="n"/>
      <c r="CF104" s="265" t="n"/>
      <c r="CG104" s="265" t="n"/>
      <c r="CH104" s="265" t="n"/>
      <c r="CI104" s="265" t="n"/>
      <c r="CJ104" s="265" t="n"/>
      <c r="CK104" s="265" t="n"/>
      <c r="CL104" s="265" t="n"/>
      <c r="CM104" s="265" t="n"/>
      <c r="CN104" s="265" t="n"/>
      <c r="CO104" s="265" t="n"/>
      <c r="CP104" s="265" t="n"/>
      <c r="CQ104" s="265" t="n"/>
      <c r="CR104" s="265" t="n"/>
      <c r="CS104" s="265" t="n"/>
      <c r="CT104" s="265" t="n"/>
      <c r="CU104" s="265" t="n"/>
      <c r="CV104" s="265" t="n"/>
      <c r="CW104" s="265" t="n"/>
      <c r="CX104" s="265" t="n"/>
      <c r="CY104" s="265" t="n"/>
      <c r="CZ104" s="265" t="n"/>
      <c r="DA104" s="265" t="n"/>
      <c r="DB104" s="265" t="n"/>
    </row>
    <row r="105" outlineLevel="3">
      <c r="E105" s="213" t="inlineStr">
        <is>
          <t>Silver dore payability</t>
        </is>
      </c>
      <c r="F105" s="261" t="n">
        <v>0.999</v>
      </c>
      <c r="G105" s="110" t="inlineStr">
        <is>
          <t>%</t>
        </is>
      </c>
      <c r="H105" s="214" t="inlineStr">
        <is>
          <t>Silver dore payability 99.9% of contained metal (Section 19.3, p.403).</t>
        </is>
      </c>
    </row>
    <row r="106" outlineLevel="3">
      <c r="C106" s="20" t="inlineStr">
        <is>
          <t>Processing schedule</t>
        </is>
      </c>
    </row>
    <row r="107" outlineLevel="3"/>
    <row r="108" outlineLevel="3">
      <c r="G108" s="21" t="inlineStr">
        <is>
          <t>Year</t>
        </is>
      </c>
      <c r="AA108" s="72">
        <f>AA$4</f>
        <v/>
      </c>
      <c r="AB108" s="42">
        <f>AA108+1</f>
        <v/>
      </c>
      <c r="AC108" s="42">
        <f>AB108+1</f>
        <v/>
      </c>
      <c r="AD108" s="42">
        <f>AC108+1</f>
        <v/>
      </c>
      <c r="AE108" s="42">
        <f>AD108+1</f>
        <v/>
      </c>
      <c r="AF108" s="42">
        <f>AE108+1</f>
        <v/>
      </c>
      <c r="AG108" s="42">
        <f>AF108+1</f>
        <v/>
      </c>
      <c r="AH108" s="42">
        <f>AG108+1</f>
        <v/>
      </c>
      <c r="AI108" s="42">
        <f>AH108+1</f>
        <v/>
      </c>
      <c r="AJ108" s="42">
        <f>AI108+1</f>
        <v/>
      </c>
      <c r="AK108" s="42">
        <f>AJ108+1</f>
        <v/>
      </c>
      <c r="AL108" s="42">
        <f>AK108+1</f>
        <v/>
      </c>
      <c r="AM108" s="42">
        <f>AL108+1</f>
        <v/>
      </c>
      <c r="AN108" s="42">
        <f>AM108+1</f>
        <v/>
      </c>
      <c r="AO108" s="42">
        <f>AN108+1</f>
        <v/>
      </c>
      <c r="AP108" s="42">
        <f>AO108+1</f>
        <v/>
      </c>
      <c r="AQ108" s="42">
        <f>AP108+1</f>
        <v/>
      </c>
      <c r="AR108" s="42">
        <f>AQ108+1</f>
        <v/>
      </c>
      <c r="AS108" s="42">
        <f>AR108+1</f>
        <v/>
      </c>
      <c r="AT108" s="42">
        <f>AS108+1</f>
        <v/>
      </c>
      <c r="AU108" s="42">
        <f>AT108+1</f>
        <v/>
      </c>
      <c r="AV108" s="42">
        <f>AU108+1</f>
        <v/>
      </c>
      <c r="AW108" s="42">
        <f>AV108+1</f>
        <v/>
      </c>
      <c r="AX108" s="42">
        <f>AW108+1</f>
        <v/>
      </c>
      <c r="AY108" s="42">
        <f>AX108+1</f>
        <v/>
      </c>
      <c r="AZ108" s="42">
        <f>AY108+1</f>
        <v/>
      </c>
      <c r="BA108" s="42">
        <f>AZ108+1</f>
        <v/>
      </c>
      <c r="BB108" s="42">
        <f>BA108+1</f>
        <v/>
      </c>
      <c r="BC108" s="42">
        <f>BB108+1</f>
        <v/>
      </c>
      <c r="BD108" s="42">
        <f>BC108+1</f>
        <v/>
      </c>
      <c r="BE108" s="42">
        <f>BD108+1</f>
        <v/>
      </c>
      <c r="BF108" s="42">
        <f>BE108+1</f>
        <v/>
      </c>
      <c r="BG108" s="42">
        <f>BF108+1</f>
        <v/>
      </c>
      <c r="BH108" s="42">
        <f>BG108+1</f>
        <v/>
      </c>
      <c r="BI108" s="42">
        <f>BH108+1</f>
        <v/>
      </c>
      <c r="BJ108" s="42">
        <f>BI108+1</f>
        <v/>
      </c>
      <c r="BK108" s="42">
        <f>BJ108+1</f>
        <v/>
      </c>
      <c r="BL108" s="42">
        <f>BK108+1</f>
        <v/>
      </c>
      <c r="BM108" s="42">
        <f>BL108+1</f>
        <v/>
      </c>
      <c r="BN108" s="42">
        <f>BM108+1</f>
        <v/>
      </c>
      <c r="BO108" s="42">
        <f>BN108+1</f>
        <v/>
      </c>
      <c r="BP108" s="42">
        <f>BO108+1</f>
        <v/>
      </c>
      <c r="BQ108" s="42">
        <f>BP108+1</f>
        <v/>
      </c>
      <c r="BR108" s="42">
        <f>BQ108+1</f>
        <v/>
      </c>
      <c r="BS108" s="42">
        <f>BR108+1</f>
        <v/>
      </c>
      <c r="BT108" s="42">
        <f>BS108+1</f>
        <v/>
      </c>
      <c r="BU108" s="42">
        <f>BT108+1</f>
        <v/>
      </c>
      <c r="BV108" s="42">
        <f>BU108+1</f>
        <v/>
      </c>
      <c r="BW108" s="42">
        <f>BV108+1</f>
        <v/>
      </c>
      <c r="BX108" s="42">
        <f>BW108+1</f>
        <v/>
      </c>
      <c r="BY108" s="42">
        <f>BX108+1</f>
        <v/>
      </c>
      <c r="BZ108" s="42">
        <f>BY108+1</f>
        <v/>
      </c>
      <c r="CA108" s="42">
        <f>BZ108+1</f>
        <v/>
      </c>
      <c r="CB108" s="42">
        <f>CA108+1</f>
        <v/>
      </c>
      <c r="CC108" s="42">
        <f>CB108+1</f>
        <v/>
      </c>
      <c r="CD108" s="42">
        <f>CC108+1</f>
        <v/>
      </c>
      <c r="CE108" s="42">
        <f>CD108+1</f>
        <v/>
      </c>
      <c r="CF108" s="42">
        <f>CE108+1</f>
        <v/>
      </c>
      <c r="CG108" s="42">
        <f>CF108+1</f>
        <v/>
      </c>
      <c r="CH108" s="42">
        <f>CG108+1</f>
        <v/>
      </c>
      <c r="CI108" s="42">
        <f>CH108+1</f>
        <v/>
      </c>
      <c r="CJ108" s="42">
        <f>CI108+1</f>
        <v/>
      </c>
      <c r="CK108" s="42">
        <f>CJ108+1</f>
        <v/>
      </c>
      <c r="CL108" s="42">
        <f>CK108+1</f>
        <v/>
      </c>
      <c r="CM108" s="42">
        <f>CL108+1</f>
        <v/>
      </c>
      <c r="CN108" s="42">
        <f>CM108+1</f>
        <v/>
      </c>
      <c r="CO108" s="42">
        <f>CN108+1</f>
        <v/>
      </c>
      <c r="CP108" s="42">
        <f>CO108+1</f>
        <v/>
      </c>
      <c r="CQ108" s="42">
        <f>CP108+1</f>
        <v/>
      </c>
      <c r="CR108" s="42">
        <f>CQ108+1</f>
        <v/>
      </c>
      <c r="CS108" s="42">
        <f>CR108+1</f>
        <v/>
      </c>
      <c r="CT108" s="42">
        <f>CS108+1</f>
        <v/>
      </c>
      <c r="CU108" s="42">
        <f>CT108+1</f>
        <v/>
      </c>
      <c r="CV108" s="42">
        <f>CU108+1</f>
        <v/>
      </c>
      <c r="CW108" s="42">
        <f>CV108+1</f>
        <v/>
      </c>
      <c r="CX108" s="42">
        <f>CW108+1</f>
        <v/>
      </c>
      <c r="CY108" s="42">
        <f>CX108+1</f>
        <v/>
      </c>
      <c r="CZ108" s="42">
        <f>CY108+1</f>
        <v/>
      </c>
      <c r="DA108" s="42">
        <f>CZ108+1</f>
        <v/>
      </c>
      <c r="DB108" s="42">
        <f>DA108+1</f>
        <v/>
      </c>
    </row>
    <row r="109" outlineLevel="3">
      <c r="E109" s="2" t="inlineStr">
        <is>
          <t>Plant utilisation</t>
        </is>
      </c>
      <c r="G109" s="21" t="inlineStr">
        <is>
          <t>%</t>
        </is>
      </c>
      <c r="H109" s="215" t="inlineStr">
        <is>
          <t>Plant utilisation 100% of the scheduled mill feed; the schedule itself carries the ramp (Table 22-2, p.460).</t>
        </is>
      </c>
      <c r="AA109" s="261" t="n">
        <v>1</v>
      </c>
      <c r="AB109" s="261" t="n">
        <v>1</v>
      </c>
      <c r="AC109" s="261" t="n">
        <v>1</v>
      </c>
      <c r="AD109" s="261" t="n">
        <v>1</v>
      </c>
      <c r="AE109" s="261" t="n">
        <v>1</v>
      </c>
      <c r="AF109" s="261" t="n">
        <v>1</v>
      </c>
      <c r="AG109" s="261" t="n">
        <v>1</v>
      </c>
      <c r="AH109" s="261" t="n">
        <v>1</v>
      </c>
      <c r="AI109" s="261" t="n">
        <v>1</v>
      </c>
      <c r="AJ109" s="261" t="n">
        <v>1</v>
      </c>
      <c r="AK109" s="261" t="n">
        <v>1</v>
      </c>
      <c r="AL109" s="261" t="n">
        <v>1</v>
      </c>
      <c r="AM109" s="261" t="n">
        <v>1</v>
      </c>
      <c r="AN109" s="261" t="n">
        <v>1</v>
      </c>
      <c r="AO109" s="108" t="n">
        <v>0</v>
      </c>
      <c r="AP109" s="108" t="n">
        <v>0</v>
      </c>
      <c r="AQ109" s="108" t="n">
        <v>0</v>
      </c>
      <c r="AR109" s="108" t="n">
        <v>0</v>
      </c>
      <c r="AS109" s="108" t="n">
        <v>0</v>
      </c>
      <c r="AT109" s="108" t="n">
        <v>0</v>
      </c>
      <c r="AU109" s="108" t="n">
        <v>0</v>
      </c>
      <c r="AV109" s="108" t="n">
        <v>0</v>
      </c>
      <c r="AW109" s="108" t="n">
        <v>0</v>
      </c>
      <c r="AX109" s="108" t="n">
        <v>0</v>
      </c>
      <c r="AY109" s="108" t="n">
        <v>0</v>
      </c>
      <c r="AZ109" s="108" t="n">
        <v>0</v>
      </c>
      <c r="BA109" s="108" t="n">
        <v>0</v>
      </c>
      <c r="BB109" s="108" t="n">
        <v>0</v>
      </c>
      <c r="BC109" s="108" t="n">
        <v>0</v>
      </c>
      <c r="BD109" s="108" t="n">
        <v>0</v>
      </c>
      <c r="BE109" s="108" t="n">
        <v>0</v>
      </c>
      <c r="BF109" s="108" t="n">
        <v>0</v>
      </c>
      <c r="BG109" s="108" t="n">
        <v>0</v>
      </c>
      <c r="BH109" s="108" t="n">
        <v>0</v>
      </c>
      <c r="BI109" s="108" t="n">
        <v>0</v>
      </c>
      <c r="BJ109" s="108" t="n">
        <v>0</v>
      </c>
      <c r="BK109" s="108" t="n">
        <v>0</v>
      </c>
      <c r="BL109" s="108" t="n">
        <v>0</v>
      </c>
      <c r="BM109" s="108" t="n">
        <v>0</v>
      </c>
      <c r="BN109" s="108" t="n">
        <v>0</v>
      </c>
      <c r="BO109" s="108" t="n">
        <v>0</v>
      </c>
      <c r="BP109" s="108" t="n">
        <v>0</v>
      </c>
      <c r="BQ109" s="108" t="n">
        <v>0</v>
      </c>
      <c r="BR109" s="108" t="n">
        <v>0</v>
      </c>
      <c r="BS109" s="108" t="n">
        <v>0</v>
      </c>
      <c r="BT109" s="108" t="n">
        <v>0</v>
      </c>
      <c r="BU109" s="108" t="n">
        <v>0</v>
      </c>
      <c r="BV109" s="108" t="n">
        <v>0</v>
      </c>
      <c r="BW109" s="108" t="n">
        <v>0</v>
      </c>
      <c r="BX109" s="108" t="n">
        <v>0</v>
      </c>
      <c r="BY109" s="108" t="n">
        <v>0</v>
      </c>
      <c r="BZ109" s="108" t="n">
        <v>0</v>
      </c>
      <c r="CA109" s="108" t="n">
        <v>0</v>
      </c>
      <c r="CB109" s="108" t="n">
        <v>0</v>
      </c>
      <c r="CC109" s="108" t="n">
        <v>0</v>
      </c>
      <c r="CD109" s="108" t="n">
        <v>0</v>
      </c>
      <c r="CE109" s="108" t="n">
        <v>0</v>
      </c>
      <c r="CF109" s="108" t="n">
        <v>0</v>
      </c>
      <c r="CG109" s="108" t="n">
        <v>0</v>
      </c>
      <c r="CH109" s="108" t="n">
        <v>0</v>
      </c>
      <c r="CI109" s="108" t="n">
        <v>0</v>
      </c>
      <c r="CJ109" s="108" t="n">
        <v>0</v>
      </c>
      <c r="CK109" s="108" t="n">
        <v>0</v>
      </c>
      <c r="CL109" s="108" t="n">
        <v>0</v>
      </c>
      <c r="CM109" s="108" t="n">
        <v>0</v>
      </c>
      <c r="CN109" s="108" t="n">
        <v>0</v>
      </c>
      <c r="CO109" s="108" t="n">
        <v>0</v>
      </c>
      <c r="CP109" s="108" t="n">
        <v>0</v>
      </c>
      <c r="CQ109" s="108" t="n">
        <v>0</v>
      </c>
      <c r="CR109" s="108" t="n">
        <v>0</v>
      </c>
      <c r="CS109" s="108" t="n">
        <v>0</v>
      </c>
      <c r="CT109" s="108" t="n">
        <v>0</v>
      </c>
      <c r="CU109" s="108" t="n">
        <v>0</v>
      </c>
      <c r="CV109" s="108" t="n">
        <v>0</v>
      </c>
      <c r="CW109" s="108" t="n">
        <v>0</v>
      </c>
      <c r="CX109" s="108" t="n">
        <v>0</v>
      </c>
      <c r="CY109" s="108" t="n">
        <v>0</v>
      </c>
      <c r="CZ109" s="108" t="n">
        <v>0</v>
      </c>
      <c r="DA109" s="108" t="n">
        <v>0</v>
      </c>
      <c r="DB109" s="108" t="n">
        <v>0</v>
      </c>
    </row>
    <row r="110" outlineLevel="3"/>
    <row r="111" outlineLevel="2"/>
    <row r="112" outlineLevel="1"/>
    <row r="113" ht="20.4" customHeight="1" thickBot="1">
      <c r="A113" s="18" t="inlineStr">
        <is>
          <t>Revenue</t>
        </is>
      </c>
      <c r="B113" s="18" t="n"/>
      <c r="C113" s="18" t="n"/>
      <c r="D113" s="18" t="n"/>
      <c r="E113" s="18" t="n"/>
      <c r="F113" s="18" t="n"/>
      <c r="G113" s="18" t="n"/>
      <c r="H113" s="18" t="n"/>
      <c r="I113" s="18" t="n"/>
      <c r="J113" s="18" t="n"/>
      <c r="K113" s="18" t="n"/>
      <c r="L113" s="18" t="n"/>
      <c r="M113" s="18" t="n"/>
      <c r="N113" s="18" t="n"/>
      <c r="O113" s="18" t="n"/>
      <c r="P113" s="18" t="n"/>
      <c r="Q113" s="18" t="n"/>
      <c r="R113" s="18" t="n"/>
      <c r="S113" s="18" t="n"/>
      <c r="T113" s="18" t="n"/>
      <c r="U113" s="18" t="n"/>
      <c r="V113" s="18" t="n"/>
      <c r="W113" s="18" t="n"/>
      <c r="X113" s="18" t="n"/>
      <c r="Y113" s="18" t="n"/>
      <c r="Z113" s="18" t="n"/>
      <c r="AA113" s="18" t="n"/>
      <c r="AB113" s="18" t="n"/>
      <c r="AC113" s="18" t="n"/>
      <c r="AD113" s="18" t="n"/>
      <c r="AE113" s="18" t="n"/>
      <c r="AF113" s="18" t="n"/>
      <c r="AG113" s="18" t="n"/>
      <c r="AH113" s="18" t="n"/>
      <c r="AI113" s="18" t="n"/>
      <c r="AJ113" s="18" t="n"/>
      <c r="AK113" s="18" t="n"/>
      <c r="AL113" s="18" t="n"/>
      <c r="AM113" s="18" t="n"/>
      <c r="AN113" s="18" t="n"/>
      <c r="AO113" s="18" t="n"/>
      <c r="AP113" s="18" t="n"/>
      <c r="AQ113" s="18" t="n"/>
      <c r="AR113" s="18" t="n"/>
      <c r="AS113" s="18" t="n"/>
      <c r="AT113" s="18" t="n"/>
      <c r="AU113" s="18" t="n"/>
      <c r="AV113" s="18" t="n"/>
      <c r="AW113" s="18" t="n"/>
      <c r="AX113" s="18" t="n"/>
      <c r="AY113" s="18" t="n"/>
      <c r="AZ113" s="18" t="n"/>
      <c r="BA113" s="18" t="n"/>
      <c r="BB113" s="18" t="n"/>
      <c r="BC113" s="18" t="n"/>
      <c r="BD113" s="18" t="n"/>
      <c r="BE113" s="18" t="n"/>
      <c r="BF113" s="18" t="n"/>
      <c r="BG113" s="18" t="n"/>
      <c r="BH113" s="18" t="n"/>
      <c r="BI113" s="18" t="n"/>
      <c r="BJ113" s="18" t="n"/>
      <c r="BK113" s="18" t="n"/>
      <c r="BL113" s="18" t="n"/>
      <c r="BM113" s="18" t="n"/>
      <c r="BN113" s="18" t="n"/>
      <c r="BO113" s="18" t="n"/>
      <c r="BP113" s="18" t="n"/>
      <c r="BQ113" s="18" t="n"/>
      <c r="BR113" s="18" t="n"/>
      <c r="BS113" s="18" t="n"/>
      <c r="BT113" s="18" t="n"/>
      <c r="BU113" s="18" t="n"/>
      <c r="BV113" s="18" t="n"/>
      <c r="BW113" s="18" t="n"/>
      <c r="BX113" s="18" t="n"/>
      <c r="BY113" s="18" t="n"/>
      <c r="BZ113" s="18" t="n"/>
      <c r="CA113" s="18" t="n"/>
      <c r="CB113" s="18" t="n"/>
      <c r="CC113" s="18" t="n"/>
      <c r="CD113" s="18" t="n"/>
      <c r="CE113" s="18" t="n"/>
      <c r="CF113" s="18" t="n"/>
      <c r="CG113" s="18" t="n"/>
      <c r="CH113" s="18" t="n"/>
      <c r="CI113" s="18" t="n"/>
      <c r="CJ113" s="18" t="n"/>
      <c r="CK113" s="18" t="n"/>
      <c r="CL113" s="18" t="n"/>
      <c r="CM113" s="18" t="n"/>
      <c r="CN113" s="18" t="n"/>
      <c r="CO113" s="18" t="n"/>
      <c r="CP113" s="18" t="n"/>
      <c r="CQ113" s="18" t="n"/>
      <c r="CR113" s="18" t="n"/>
      <c r="CS113" s="18" t="n"/>
      <c r="CT113" s="18" t="n"/>
      <c r="CU113" s="18" t="n"/>
      <c r="CV113" s="18" t="n"/>
      <c r="CW113" s="18" t="n"/>
      <c r="CX113" s="18" t="n"/>
      <c r="CY113" s="18" t="n"/>
      <c r="CZ113" s="18" t="n"/>
      <c r="DA113" s="18" t="n"/>
      <c r="DB113" s="18" t="n"/>
      <c r="DC113" s="18" t="n"/>
    </row>
    <row r="114" outlineLevel="1" ht="15" customHeight="1" thickTop="1"/>
    <row r="115" outlineLevel="1" ht="18" customHeight="1" thickBot="1">
      <c r="B115" s="19" t="inlineStr">
        <is>
          <t>Macroeconomics</t>
        </is>
      </c>
      <c r="C115" s="19" t="n"/>
      <c r="D115" s="19" t="n"/>
      <c r="E115" s="19" t="n"/>
      <c r="F115" s="19" t="n"/>
      <c r="G115" s="19" t="n"/>
      <c r="H115" s="19" t="n"/>
      <c r="I115" s="19" t="n"/>
      <c r="J115" s="19" t="n"/>
      <c r="K115" s="19" t="n"/>
      <c r="L115" s="19" t="n"/>
      <c r="M115" s="19" t="n"/>
      <c r="N115" s="19" t="n"/>
      <c r="O115" s="19" t="n"/>
      <c r="P115" s="19" t="n"/>
      <c r="Q115" s="19" t="n"/>
      <c r="R115" s="19" t="n"/>
      <c r="S115" s="19" t="n"/>
      <c r="T115" s="19" t="n"/>
      <c r="U115" s="19" t="n"/>
      <c r="V115" s="19" t="n"/>
      <c r="W115" s="19" t="n"/>
      <c r="X115" s="19" t="n"/>
      <c r="Y115" s="19" t="n"/>
      <c r="Z115" s="19" t="n"/>
      <c r="AA115" s="19" t="n"/>
      <c r="AB115" s="19" t="n"/>
      <c r="AC115" s="19" t="n"/>
      <c r="AD115" s="19" t="n"/>
      <c r="AE115" s="19" t="n"/>
      <c r="AF115" s="19" t="n"/>
      <c r="AG115" s="19" t="n"/>
      <c r="AH115" s="19" t="n"/>
      <c r="AI115" s="19" t="n"/>
      <c r="AJ115" s="19" t="n"/>
      <c r="AK115" s="19" t="n"/>
      <c r="AL115" s="19" t="n"/>
      <c r="AM115" s="19" t="n"/>
      <c r="AN115" s="19" t="n"/>
      <c r="AO115" s="19" t="n"/>
      <c r="AP115" s="19" t="n"/>
      <c r="AQ115" s="19" t="n"/>
      <c r="AR115" s="19" t="n"/>
      <c r="AS115" s="19" t="n"/>
      <c r="AT115" s="19" t="n"/>
      <c r="AU115" s="19" t="n"/>
      <c r="AV115" s="19" t="n"/>
      <c r="AW115" s="19" t="n"/>
      <c r="AX115" s="19" t="n"/>
      <c r="AY115" s="19" t="n"/>
      <c r="AZ115" s="19" t="n"/>
      <c r="BA115" s="19" t="n"/>
      <c r="BB115" s="19" t="n"/>
      <c r="BC115" s="19" t="n"/>
      <c r="BD115" s="19" t="n"/>
      <c r="BE115" s="19" t="n"/>
      <c r="BF115" s="19" t="n"/>
      <c r="BG115" s="19" t="n"/>
      <c r="BH115" s="19" t="n"/>
      <c r="BI115" s="19" t="n"/>
      <c r="BJ115" s="19" t="n"/>
      <c r="BK115" s="19" t="n"/>
      <c r="BL115" s="19" t="n"/>
      <c r="BM115" s="19" t="n"/>
      <c r="BN115" s="19" t="n"/>
      <c r="BO115" s="19" t="n"/>
      <c r="BP115" s="19" t="n"/>
      <c r="BQ115" s="19" t="n"/>
      <c r="BR115" s="19" t="n"/>
      <c r="BS115" s="19" t="n"/>
      <c r="BT115" s="19" t="n"/>
      <c r="BU115" s="19" t="n"/>
      <c r="BV115" s="19" t="n"/>
      <c r="BW115" s="19" t="n"/>
      <c r="BX115" s="19" t="n"/>
      <c r="BY115" s="19" t="n"/>
      <c r="BZ115" s="19" t="n"/>
      <c r="CA115" s="19" t="n"/>
      <c r="CB115" s="19" t="n"/>
      <c r="CC115" s="19" t="n"/>
      <c r="CD115" s="19" t="n"/>
      <c r="CE115" s="19" t="n"/>
      <c r="CF115" s="19" t="n"/>
      <c r="CG115" s="19" t="n"/>
      <c r="CH115" s="19" t="n"/>
      <c r="CI115" s="19" t="n"/>
      <c r="CJ115" s="19" t="n"/>
      <c r="CK115" s="19" t="n"/>
      <c r="CL115" s="19" t="n"/>
      <c r="CM115" s="19" t="n"/>
      <c r="CN115" s="19" t="n"/>
      <c r="CO115" s="19" t="n"/>
      <c r="CP115" s="19" t="n"/>
      <c r="CQ115" s="19" t="n"/>
      <c r="CR115" s="19" t="n"/>
      <c r="CS115" s="19" t="n"/>
      <c r="CT115" s="19" t="n"/>
      <c r="CU115" s="19" t="n"/>
      <c r="CV115" s="19" t="n"/>
      <c r="CW115" s="19" t="n"/>
      <c r="CX115" s="19" t="n"/>
      <c r="CY115" s="19" t="n"/>
      <c r="CZ115" s="19" t="n"/>
      <c r="DA115" s="19" t="n"/>
      <c r="DB115" s="19" t="n"/>
      <c r="DC115" s="19" t="n"/>
    </row>
    <row r="116" outlineLevel="2" ht="15" customHeight="1" thickTop="1"/>
    <row r="117" outlineLevel="2">
      <c r="C117" s="62">
        <f>F117</f>
        <v/>
      </c>
      <c r="F117" s="49" t="inlineStr">
        <is>
          <t>Silver</t>
        </is>
      </c>
      <c r="G117" s="21" t="inlineStr">
        <is>
          <t>text</t>
        </is>
      </c>
    </row>
    <row r="118" outlineLevel="2"/>
    <row r="119" outlineLevel="2">
      <c r="E119" s="2" t="inlineStr">
        <is>
          <t>Forecast selection</t>
        </is>
      </c>
      <c r="F119" s="107" t="inlineStr">
        <is>
          <t>Base Case</t>
        </is>
      </c>
      <c r="G119" s="21" t="inlineStr">
        <is>
          <t>text</t>
        </is>
      </c>
      <c r="H119" s="215" t="inlineStr">
        <is>
          <t>A single price scenario is used (the base case); the low and high cases drive the Dashboard sensitivity.</t>
        </is>
      </c>
    </row>
    <row r="120" outlineLevel="2"/>
    <row r="121" outlineLevel="2">
      <c r="C121" s="20">
        <f>TEXT(C117,"")&amp;" Price Forecasts"</f>
        <v/>
      </c>
    </row>
    <row r="122" outlineLevel="2"/>
    <row r="123" outlineLevel="2">
      <c r="E123" s="2" t="inlineStr">
        <is>
          <t>EOP</t>
        </is>
      </c>
      <c r="G123" s="21" t="inlineStr">
        <is>
          <t>date</t>
        </is>
      </c>
      <c r="AA123" s="72">
        <f>AA$4</f>
        <v/>
      </c>
      <c r="AB123" s="72">
        <f>AB$4</f>
        <v/>
      </c>
      <c r="AC123" s="72">
        <f>AC$4</f>
        <v/>
      </c>
      <c r="AD123" s="72">
        <f>AD$4</f>
        <v/>
      </c>
      <c r="AE123" s="72">
        <f>AE$4</f>
        <v/>
      </c>
      <c r="AF123" s="72">
        <f>AF$4</f>
        <v/>
      </c>
      <c r="AG123" s="72">
        <f>AG$4</f>
        <v/>
      </c>
      <c r="AH123" s="72">
        <f>AH$4</f>
        <v/>
      </c>
      <c r="AI123" s="72">
        <f>AI$4</f>
        <v/>
      </c>
      <c r="AJ123" s="72">
        <f>AJ$4</f>
        <v/>
      </c>
      <c r="AK123" s="72">
        <f>AK$4</f>
        <v/>
      </c>
      <c r="AL123" s="72">
        <f>AL$4</f>
        <v/>
      </c>
      <c r="AM123" s="72">
        <f>AM$4</f>
        <v/>
      </c>
      <c r="AN123" s="72">
        <f>AN$4</f>
        <v/>
      </c>
      <c r="AO123" s="72">
        <f>AO$4</f>
        <v/>
      </c>
      <c r="AP123" s="72">
        <f>AP$4</f>
        <v/>
      </c>
      <c r="AQ123" s="72">
        <f>AQ$4</f>
        <v/>
      </c>
      <c r="AR123" s="72">
        <f>AR$4</f>
        <v/>
      </c>
      <c r="AS123" s="72">
        <f>AS$4</f>
        <v/>
      </c>
      <c r="AT123" s="72">
        <f>AT$4</f>
        <v/>
      </c>
      <c r="AU123" s="72">
        <f>AU$4</f>
        <v/>
      </c>
      <c r="AV123" s="72">
        <f>AV$4</f>
        <v/>
      </c>
      <c r="AW123" s="72">
        <f>AW$4</f>
        <v/>
      </c>
      <c r="AX123" s="72">
        <f>AX$4</f>
        <v/>
      </c>
      <c r="AY123" s="72">
        <f>AY$4</f>
        <v/>
      </c>
      <c r="AZ123" s="72">
        <f>AZ$4</f>
        <v/>
      </c>
      <c r="BA123" s="72">
        <f>BA$4</f>
        <v/>
      </c>
      <c r="BB123" s="72">
        <f>BB$4</f>
        <v/>
      </c>
      <c r="BC123" s="72">
        <f>BC$4</f>
        <v/>
      </c>
      <c r="BD123" s="72">
        <f>BD$4</f>
        <v/>
      </c>
      <c r="BE123" s="72">
        <f>BE$4</f>
        <v/>
      </c>
      <c r="BF123" s="72">
        <f>BF$4</f>
        <v/>
      </c>
      <c r="BG123" s="72">
        <f>BG$4</f>
        <v/>
      </c>
      <c r="BH123" s="72">
        <f>BH$4</f>
        <v/>
      </c>
      <c r="BI123" s="72">
        <f>BI$4</f>
        <v/>
      </c>
      <c r="BJ123" s="72">
        <f>BJ$4</f>
        <v/>
      </c>
      <c r="BK123" s="72">
        <f>BK$4</f>
        <v/>
      </c>
      <c r="BL123" s="72">
        <f>BL$4</f>
        <v/>
      </c>
      <c r="BM123" s="72">
        <f>BM$4</f>
        <v/>
      </c>
      <c r="BN123" s="72">
        <f>BN$4</f>
        <v/>
      </c>
      <c r="BO123" s="72">
        <f>BO$4</f>
        <v/>
      </c>
      <c r="BP123" s="72">
        <f>BP$4</f>
        <v/>
      </c>
      <c r="BQ123" s="72">
        <f>BQ$4</f>
        <v/>
      </c>
      <c r="BR123" s="72">
        <f>BR$4</f>
        <v/>
      </c>
      <c r="BS123" s="72">
        <f>BS$4</f>
        <v/>
      </c>
      <c r="BT123" s="72">
        <f>BT$4</f>
        <v/>
      </c>
      <c r="BU123" s="72">
        <f>BU$4</f>
        <v/>
      </c>
      <c r="BV123" s="72">
        <f>BV$4</f>
        <v/>
      </c>
      <c r="BW123" s="72">
        <f>BW$4</f>
        <v/>
      </c>
      <c r="BX123" s="72">
        <f>BX$4</f>
        <v/>
      </c>
      <c r="BY123" s="72">
        <f>BY$4</f>
        <v/>
      </c>
      <c r="BZ123" s="72">
        <f>BZ$4</f>
        <v/>
      </c>
      <c r="CA123" s="72">
        <f>CA$4</f>
        <v/>
      </c>
      <c r="CB123" s="72">
        <f>CB$4</f>
        <v/>
      </c>
      <c r="CC123" s="72">
        <f>CC$4</f>
        <v/>
      </c>
      <c r="CD123" s="72">
        <f>CD$4</f>
        <v/>
      </c>
      <c r="CE123" s="72">
        <f>CE$4</f>
        <v/>
      </c>
      <c r="CF123" s="72">
        <f>CF$4</f>
        <v/>
      </c>
      <c r="CG123" s="72">
        <f>CG$4</f>
        <v/>
      </c>
      <c r="CH123" s="72">
        <f>CH$4</f>
        <v/>
      </c>
      <c r="CI123" s="72">
        <f>CI$4</f>
        <v/>
      </c>
      <c r="CJ123" s="72">
        <f>CJ$4</f>
        <v/>
      </c>
      <c r="CK123" s="72">
        <f>CK$4</f>
        <v/>
      </c>
      <c r="CL123" s="72">
        <f>CL$4</f>
        <v/>
      </c>
      <c r="CM123" s="72">
        <f>CM$4</f>
        <v/>
      </c>
      <c r="CN123" s="72">
        <f>CN$4</f>
        <v/>
      </c>
      <c r="CO123" s="72">
        <f>CO$4</f>
        <v/>
      </c>
      <c r="CP123" s="72">
        <f>CP$4</f>
        <v/>
      </c>
      <c r="CQ123" s="72">
        <f>CQ$4</f>
        <v/>
      </c>
      <c r="CR123" s="72">
        <f>CR$4</f>
        <v/>
      </c>
      <c r="CS123" s="72">
        <f>CS$4</f>
        <v/>
      </c>
      <c r="CT123" s="72">
        <f>CT$4</f>
        <v/>
      </c>
      <c r="CU123" s="72">
        <f>CU$4</f>
        <v/>
      </c>
      <c r="CV123" s="72">
        <f>CV$4</f>
        <v/>
      </c>
      <c r="CW123" s="72">
        <f>CW$4</f>
        <v/>
      </c>
      <c r="CX123" s="72">
        <f>CX$4</f>
        <v/>
      </c>
      <c r="CY123" s="72">
        <f>CY$4</f>
        <v/>
      </c>
      <c r="CZ123" s="72">
        <f>CZ$4</f>
        <v/>
      </c>
      <c r="DA123" s="72">
        <f>DA$4</f>
        <v/>
      </c>
      <c r="DB123" s="72">
        <f>DB$4</f>
        <v/>
      </c>
    </row>
    <row r="124" outlineLevel="2">
      <c r="E124" s="2" t="inlineStr">
        <is>
          <t>Low</t>
        </is>
      </c>
      <c r="G124" s="21" t="inlineStr">
        <is>
          <t>USD/toz</t>
        </is>
      </c>
      <c r="H124" s="215" t="inlineStr">
        <is>
          <t>Low silver price case for the Dashboard sensitivity (-20%).</t>
        </is>
      </c>
      <c r="AA124" s="94" t="n">
        <v>28.4</v>
      </c>
      <c r="AB124" s="94" t="n">
        <v>28.4</v>
      </c>
      <c r="AC124" s="94" t="n">
        <v>28.4</v>
      </c>
      <c r="AD124" s="94" t="n">
        <v>28.4</v>
      </c>
      <c r="AE124" s="94" t="n">
        <v>28.4</v>
      </c>
      <c r="AF124" s="94" t="n">
        <v>28.4</v>
      </c>
      <c r="AG124" s="94" t="n">
        <v>28.4</v>
      </c>
      <c r="AH124" s="94" t="n">
        <v>28.4</v>
      </c>
      <c r="AI124" s="94" t="n">
        <v>28.4</v>
      </c>
      <c r="AJ124" s="94" t="n">
        <v>28.4</v>
      </c>
      <c r="AK124" s="94" t="n">
        <v>28.4</v>
      </c>
      <c r="AL124" s="94" t="n">
        <v>28.4</v>
      </c>
      <c r="AM124" s="94" t="n">
        <v>28.4</v>
      </c>
      <c r="AN124" s="94" t="n">
        <v>28.4</v>
      </c>
      <c r="AO124" s="107" t="n">
        <v>0</v>
      </c>
      <c r="AP124" s="107" t="n">
        <v>0</v>
      </c>
      <c r="AQ124" s="107" t="n">
        <v>0</v>
      </c>
      <c r="AR124" s="107" t="n">
        <v>0</v>
      </c>
      <c r="AS124" s="107" t="n">
        <v>0</v>
      </c>
      <c r="AT124" s="107" t="n">
        <v>0</v>
      </c>
      <c r="AU124" s="107" t="n">
        <v>0</v>
      </c>
      <c r="AV124" s="107" t="n">
        <v>0</v>
      </c>
      <c r="AW124" s="107" t="n">
        <v>0</v>
      </c>
      <c r="AX124" s="107" t="n">
        <v>0</v>
      </c>
      <c r="AY124" s="107" t="n">
        <v>0</v>
      </c>
      <c r="AZ124" s="107" t="n">
        <v>0</v>
      </c>
      <c r="BA124" s="107" t="n">
        <v>0</v>
      </c>
      <c r="BB124" s="107" t="n">
        <v>0</v>
      </c>
      <c r="BC124" s="107" t="n">
        <v>0</v>
      </c>
      <c r="BD124" s="107" t="n">
        <v>0</v>
      </c>
      <c r="BE124" s="107" t="n">
        <v>0</v>
      </c>
      <c r="BF124" s="107" t="n">
        <v>0</v>
      </c>
      <c r="BG124" s="107" t="n">
        <v>0</v>
      </c>
      <c r="BH124" s="107" t="n">
        <v>0</v>
      </c>
      <c r="BI124" s="107" t="n">
        <v>0</v>
      </c>
      <c r="BJ124" s="107" t="n">
        <v>0</v>
      </c>
      <c r="BK124" s="107" t="n">
        <v>0</v>
      </c>
      <c r="BL124" s="107" t="n">
        <v>0</v>
      </c>
      <c r="BM124" s="107" t="n">
        <v>0</v>
      </c>
      <c r="BN124" s="107" t="n">
        <v>0</v>
      </c>
      <c r="BO124" s="107" t="n">
        <v>0</v>
      </c>
      <c r="BP124" s="107" t="n">
        <v>0</v>
      </c>
      <c r="BQ124" s="107" t="n">
        <v>0</v>
      </c>
      <c r="BR124" s="107" t="n">
        <v>0</v>
      </c>
      <c r="BS124" s="107" t="n">
        <v>0</v>
      </c>
      <c r="BT124" s="107" t="n">
        <v>0</v>
      </c>
      <c r="BU124" s="107" t="n">
        <v>0</v>
      </c>
      <c r="BV124" s="107" t="n">
        <v>0</v>
      </c>
      <c r="BW124" s="107" t="n">
        <v>0</v>
      </c>
      <c r="BX124" s="107" t="n">
        <v>0</v>
      </c>
      <c r="BY124" s="107" t="n">
        <v>0</v>
      </c>
      <c r="BZ124" s="107" t="n">
        <v>0</v>
      </c>
      <c r="CA124" s="107" t="n">
        <v>0</v>
      </c>
      <c r="CB124" s="107" t="n">
        <v>0</v>
      </c>
      <c r="CC124" s="107" t="n">
        <v>0</v>
      </c>
      <c r="CD124" s="107" t="n">
        <v>0</v>
      </c>
      <c r="CE124" s="107" t="n">
        <v>0</v>
      </c>
      <c r="CF124" s="107" t="n">
        <v>0</v>
      </c>
      <c r="CG124" s="107" t="n">
        <v>0</v>
      </c>
      <c r="CH124" s="107" t="n">
        <v>0</v>
      </c>
      <c r="CI124" s="107" t="n">
        <v>0</v>
      </c>
      <c r="CJ124" s="107" t="n">
        <v>0</v>
      </c>
      <c r="CK124" s="107" t="n">
        <v>0</v>
      </c>
      <c r="CL124" s="107" t="n">
        <v>0</v>
      </c>
      <c r="CM124" s="107" t="n">
        <v>0</v>
      </c>
      <c r="CN124" s="107" t="n">
        <v>0</v>
      </c>
      <c r="CO124" s="107" t="n">
        <v>0</v>
      </c>
      <c r="CP124" s="107" t="n">
        <v>0</v>
      </c>
      <c r="CQ124" s="107" t="n">
        <v>0</v>
      </c>
      <c r="CR124" s="107" t="n">
        <v>0</v>
      </c>
      <c r="CS124" s="107" t="n">
        <v>0</v>
      </c>
      <c r="CT124" s="107" t="n">
        <v>0</v>
      </c>
      <c r="CU124" s="107" t="n">
        <v>0</v>
      </c>
      <c r="CV124" s="107" t="n">
        <v>0</v>
      </c>
      <c r="CW124" s="107" t="n">
        <v>0</v>
      </c>
      <c r="CX124" s="107" t="n">
        <v>0</v>
      </c>
      <c r="CY124" s="107" t="n">
        <v>0</v>
      </c>
      <c r="CZ124" s="107" t="n">
        <v>0</v>
      </c>
      <c r="DA124" s="107" t="n">
        <v>0</v>
      </c>
      <c r="DB124" s="107" t="n">
        <v>0</v>
      </c>
    </row>
    <row r="125" outlineLevel="2">
      <c r="E125" s="213" t="inlineStr">
        <is>
          <t>Base Case</t>
        </is>
      </c>
      <c r="G125" s="21" t="inlineStr">
        <is>
          <t>USD/toz</t>
        </is>
      </c>
      <c r="H125" s="229" t="inlineStr">
        <is>
          <t>Silver price US$35.50/oz, base-case economics deck (Table 19-1, p.403); flat, no escalation. Dashboard price lever flexes it. NB reserve was DEFINED at Ag $28.50 - not used for the cash flow.</t>
        </is>
      </c>
      <c r="AA125" s="94" t="n">
        <v>35.5</v>
      </c>
      <c r="AB125" s="94" t="n">
        <v>35.5</v>
      </c>
      <c r="AC125" s="94" t="n">
        <v>35.5</v>
      </c>
      <c r="AD125" s="94" t="n">
        <v>35.5</v>
      </c>
      <c r="AE125" s="94" t="n">
        <v>35.5</v>
      </c>
      <c r="AF125" s="94" t="n">
        <v>35.5</v>
      </c>
      <c r="AG125" s="94" t="n">
        <v>35.5</v>
      </c>
      <c r="AH125" s="94" t="n">
        <v>35.5</v>
      </c>
      <c r="AI125" s="94" t="n">
        <v>35.5</v>
      </c>
      <c r="AJ125" s="94" t="n">
        <v>35.5</v>
      </c>
      <c r="AK125" s="94" t="n">
        <v>35.5</v>
      </c>
      <c r="AL125" s="94" t="n">
        <v>35.5</v>
      </c>
      <c r="AM125" s="94" t="n">
        <v>35.5</v>
      </c>
      <c r="AN125" s="94" t="n">
        <v>35.5</v>
      </c>
      <c r="AO125" s="107" t="n">
        <v>0</v>
      </c>
      <c r="AP125" s="107" t="n">
        <v>0</v>
      </c>
      <c r="AQ125" s="107" t="n">
        <v>0</v>
      </c>
      <c r="AR125" s="107" t="n">
        <v>0</v>
      </c>
      <c r="AS125" s="107" t="n">
        <v>0</v>
      </c>
      <c r="AT125" s="107" t="n">
        <v>0</v>
      </c>
      <c r="AU125" s="107" t="n">
        <v>0</v>
      </c>
      <c r="AV125" s="107" t="n">
        <v>0</v>
      </c>
      <c r="AW125" s="107" t="n">
        <v>0</v>
      </c>
      <c r="AX125" s="107" t="n">
        <v>0</v>
      </c>
      <c r="AY125" s="107" t="n">
        <v>0</v>
      </c>
      <c r="AZ125" s="107" t="n">
        <v>0</v>
      </c>
      <c r="BA125" s="107" t="n">
        <v>0</v>
      </c>
      <c r="BB125" s="107" t="n">
        <v>0</v>
      </c>
      <c r="BC125" s="107" t="n">
        <v>0</v>
      </c>
      <c r="BD125" s="107" t="n">
        <v>0</v>
      </c>
      <c r="BE125" s="107" t="n">
        <v>0</v>
      </c>
      <c r="BF125" s="107" t="n">
        <v>0</v>
      </c>
      <c r="BG125" s="107" t="n">
        <v>0</v>
      </c>
      <c r="BH125" s="107" t="n">
        <v>0</v>
      </c>
      <c r="BI125" s="107" t="n">
        <v>0</v>
      </c>
      <c r="BJ125" s="107" t="n">
        <v>0</v>
      </c>
      <c r="BK125" s="107" t="n">
        <v>0</v>
      </c>
      <c r="BL125" s="107" t="n">
        <v>0</v>
      </c>
      <c r="BM125" s="107" t="n">
        <v>0</v>
      </c>
      <c r="BN125" s="107" t="n">
        <v>0</v>
      </c>
      <c r="BO125" s="107" t="n">
        <v>0</v>
      </c>
      <c r="BP125" s="107" t="n">
        <v>0</v>
      </c>
      <c r="BQ125" s="107" t="n">
        <v>0</v>
      </c>
      <c r="BR125" s="107" t="n">
        <v>0</v>
      </c>
      <c r="BS125" s="107" t="n">
        <v>0</v>
      </c>
      <c r="BT125" s="107" t="n">
        <v>0</v>
      </c>
      <c r="BU125" s="107" t="n">
        <v>0</v>
      </c>
      <c r="BV125" s="107" t="n">
        <v>0</v>
      </c>
      <c r="BW125" s="107" t="n">
        <v>0</v>
      </c>
      <c r="BX125" s="107" t="n">
        <v>0</v>
      </c>
      <c r="BY125" s="107" t="n">
        <v>0</v>
      </c>
      <c r="BZ125" s="107" t="n">
        <v>0</v>
      </c>
      <c r="CA125" s="107" t="n">
        <v>0</v>
      </c>
      <c r="CB125" s="107" t="n">
        <v>0</v>
      </c>
      <c r="CC125" s="107" t="n">
        <v>0</v>
      </c>
      <c r="CD125" s="107" t="n">
        <v>0</v>
      </c>
      <c r="CE125" s="107" t="n">
        <v>0</v>
      </c>
      <c r="CF125" s="107" t="n">
        <v>0</v>
      </c>
      <c r="CG125" s="107" t="n">
        <v>0</v>
      </c>
      <c r="CH125" s="107" t="n">
        <v>0</v>
      </c>
      <c r="CI125" s="107" t="n">
        <v>0</v>
      </c>
      <c r="CJ125" s="107" t="n">
        <v>0</v>
      </c>
      <c r="CK125" s="107" t="n">
        <v>0</v>
      </c>
      <c r="CL125" s="107" t="n">
        <v>0</v>
      </c>
      <c r="CM125" s="107" t="n">
        <v>0</v>
      </c>
      <c r="CN125" s="107" t="n">
        <v>0</v>
      </c>
      <c r="CO125" s="107" t="n">
        <v>0</v>
      </c>
      <c r="CP125" s="107" t="n">
        <v>0</v>
      </c>
      <c r="CQ125" s="107" t="n">
        <v>0</v>
      </c>
      <c r="CR125" s="107" t="n">
        <v>0</v>
      </c>
      <c r="CS125" s="107" t="n">
        <v>0</v>
      </c>
      <c r="CT125" s="107" t="n">
        <v>0</v>
      </c>
      <c r="CU125" s="107" t="n">
        <v>0</v>
      </c>
      <c r="CV125" s="107" t="n">
        <v>0</v>
      </c>
      <c r="CW125" s="107" t="n">
        <v>0</v>
      </c>
      <c r="CX125" s="107" t="n">
        <v>0</v>
      </c>
      <c r="CY125" s="107" t="n">
        <v>0</v>
      </c>
      <c r="CZ125" s="107" t="n">
        <v>0</v>
      </c>
      <c r="DA125" s="107" t="n">
        <v>0</v>
      </c>
      <c r="DB125" s="107" t="n">
        <v>0</v>
      </c>
    </row>
    <row r="126" outlineLevel="2" ht="15" customHeight="1" thickBot="1">
      <c r="E126" s="2" t="inlineStr">
        <is>
          <t>High</t>
        </is>
      </c>
      <c r="G126" s="21" t="inlineStr">
        <is>
          <t>USD/toz</t>
        </is>
      </c>
      <c r="H126" s="229" t="inlineStr">
        <is>
          <t>High silver price case for the Dashboard sensitivity (+20%).</t>
        </is>
      </c>
      <c r="AA126" s="94" t="n">
        <v>42.6</v>
      </c>
      <c r="AB126" s="94" t="n">
        <v>42.6</v>
      </c>
      <c r="AC126" s="94" t="n">
        <v>42.6</v>
      </c>
      <c r="AD126" s="94" t="n">
        <v>42.6</v>
      </c>
      <c r="AE126" s="94" t="n">
        <v>42.6</v>
      </c>
      <c r="AF126" s="94" t="n">
        <v>42.6</v>
      </c>
      <c r="AG126" s="94" t="n">
        <v>42.6</v>
      </c>
      <c r="AH126" s="94" t="n">
        <v>42.6</v>
      </c>
      <c r="AI126" s="94" t="n">
        <v>42.6</v>
      </c>
      <c r="AJ126" s="94" t="n">
        <v>42.6</v>
      </c>
      <c r="AK126" s="94" t="n">
        <v>42.6</v>
      </c>
      <c r="AL126" s="94" t="n">
        <v>42.6</v>
      </c>
      <c r="AM126" s="94" t="n">
        <v>42.6</v>
      </c>
      <c r="AN126" s="94" t="n">
        <v>42.6</v>
      </c>
      <c r="AO126" s="107" t="n">
        <v>0</v>
      </c>
      <c r="AP126" s="107" t="n">
        <v>0</v>
      </c>
      <c r="AQ126" s="107" t="n">
        <v>0</v>
      </c>
      <c r="AR126" s="107" t="n">
        <v>0</v>
      </c>
      <c r="AS126" s="107" t="n">
        <v>0</v>
      </c>
      <c r="AT126" s="107" t="n">
        <v>0</v>
      </c>
      <c r="AU126" s="107" t="n">
        <v>0</v>
      </c>
      <c r="AV126" s="107" t="n">
        <v>0</v>
      </c>
      <c r="AW126" s="107" t="n">
        <v>0</v>
      </c>
      <c r="AX126" s="107" t="n">
        <v>0</v>
      </c>
      <c r="AY126" s="107" t="n">
        <v>0</v>
      </c>
      <c r="AZ126" s="107" t="n">
        <v>0</v>
      </c>
      <c r="BA126" s="107" t="n">
        <v>0</v>
      </c>
      <c r="BB126" s="107" t="n">
        <v>0</v>
      </c>
      <c r="BC126" s="107" t="n">
        <v>0</v>
      </c>
      <c r="BD126" s="107" t="n">
        <v>0</v>
      </c>
      <c r="BE126" s="107" t="n">
        <v>0</v>
      </c>
      <c r="BF126" s="107" t="n">
        <v>0</v>
      </c>
      <c r="BG126" s="107" t="n">
        <v>0</v>
      </c>
      <c r="BH126" s="107" t="n">
        <v>0</v>
      </c>
      <c r="BI126" s="107" t="n">
        <v>0</v>
      </c>
      <c r="BJ126" s="107" t="n">
        <v>0</v>
      </c>
      <c r="BK126" s="107" t="n">
        <v>0</v>
      </c>
      <c r="BL126" s="107" t="n">
        <v>0</v>
      </c>
      <c r="BM126" s="107" t="n">
        <v>0</v>
      </c>
      <c r="BN126" s="107" t="n">
        <v>0</v>
      </c>
      <c r="BO126" s="107" t="n">
        <v>0</v>
      </c>
      <c r="BP126" s="107" t="n">
        <v>0</v>
      </c>
      <c r="BQ126" s="107" t="n">
        <v>0</v>
      </c>
      <c r="BR126" s="107" t="n">
        <v>0</v>
      </c>
      <c r="BS126" s="107" t="n">
        <v>0</v>
      </c>
      <c r="BT126" s="107" t="n">
        <v>0</v>
      </c>
      <c r="BU126" s="107" t="n">
        <v>0</v>
      </c>
      <c r="BV126" s="107" t="n">
        <v>0</v>
      </c>
      <c r="BW126" s="107" t="n">
        <v>0</v>
      </c>
      <c r="BX126" s="107" t="n">
        <v>0</v>
      </c>
      <c r="BY126" s="107" t="n">
        <v>0</v>
      </c>
      <c r="BZ126" s="107" t="n">
        <v>0</v>
      </c>
      <c r="CA126" s="107" t="n">
        <v>0</v>
      </c>
      <c r="CB126" s="107" t="n">
        <v>0</v>
      </c>
      <c r="CC126" s="107" t="n">
        <v>0</v>
      </c>
      <c r="CD126" s="107" t="n">
        <v>0</v>
      </c>
      <c r="CE126" s="107" t="n">
        <v>0</v>
      </c>
      <c r="CF126" s="107" t="n">
        <v>0</v>
      </c>
      <c r="CG126" s="107" t="n">
        <v>0</v>
      </c>
      <c r="CH126" s="107" t="n">
        <v>0</v>
      </c>
      <c r="CI126" s="107" t="n">
        <v>0</v>
      </c>
      <c r="CJ126" s="107" t="n">
        <v>0</v>
      </c>
      <c r="CK126" s="107" t="n">
        <v>0</v>
      </c>
      <c r="CL126" s="107" t="n">
        <v>0</v>
      </c>
      <c r="CM126" s="107" t="n">
        <v>0</v>
      </c>
      <c r="CN126" s="107" t="n">
        <v>0</v>
      </c>
      <c r="CO126" s="107" t="n">
        <v>0</v>
      </c>
      <c r="CP126" s="107" t="n">
        <v>0</v>
      </c>
      <c r="CQ126" s="107" t="n">
        <v>0</v>
      </c>
      <c r="CR126" s="107" t="n">
        <v>0</v>
      </c>
      <c r="CS126" s="107" t="n">
        <v>0</v>
      </c>
      <c r="CT126" s="107" t="n">
        <v>0</v>
      </c>
      <c r="CU126" s="107" t="n">
        <v>0</v>
      </c>
      <c r="CV126" s="107" t="n">
        <v>0</v>
      </c>
      <c r="CW126" s="107" t="n">
        <v>0</v>
      </c>
      <c r="CX126" s="107" t="n">
        <v>0</v>
      </c>
      <c r="CY126" s="107" t="n">
        <v>0</v>
      </c>
      <c r="CZ126" s="107" t="n">
        <v>0</v>
      </c>
      <c r="DA126" s="107" t="n">
        <v>0</v>
      </c>
      <c r="DB126" s="107" t="n">
        <v>0</v>
      </c>
    </row>
    <row r="127" outlineLevel="2" ht="15" customHeight="1" thickBot="1">
      <c r="E127" s="28">
        <f>"Selected "&amp;TEXT(C117,"")&amp;" Forecast"</f>
        <v/>
      </c>
      <c r="G127" s="21" t="inlineStr">
        <is>
          <t>USD/toz</t>
        </is>
      </c>
      <c r="AA127" s="47">
        <f>INDEX(AA124:AA126,MATCH($F119,$E$124:$E$126,0))</f>
        <v/>
      </c>
      <c r="AB127" s="47">
        <f>INDEX(AB124:AB126,MATCH($F119,$E$124:$E$126,0))</f>
        <v/>
      </c>
      <c r="AC127" s="47">
        <f>INDEX(AC124:AC126,MATCH($F119,$E$124:$E$126,0))</f>
        <v/>
      </c>
      <c r="AD127" s="47">
        <f>INDEX(AD124:AD126,MATCH($F119,$E$124:$E$126,0))</f>
        <v/>
      </c>
      <c r="AE127" s="47">
        <f>INDEX(AE124:AE126,MATCH($F119,$E$124:$E$126,0))</f>
        <v/>
      </c>
      <c r="AF127" s="47">
        <f>INDEX(AF124:AF126,MATCH($F119,$E$124:$E$126,0))</f>
        <v/>
      </c>
      <c r="AG127" s="47">
        <f>INDEX(AG124:AG126,MATCH($F119,$E$124:$E$126,0))</f>
        <v/>
      </c>
      <c r="AH127" s="47">
        <f>INDEX(AH124:AH126,MATCH($F119,$E$124:$E$126,0))</f>
        <v/>
      </c>
      <c r="AI127" s="47">
        <f>INDEX(AI124:AI126,MATCH($F119,$E$124:$E$126,0))</f>
        <v/>
      </c>
      <c r="AJ127" s="47">
        <f>INDEX(AJ124:AJ126,MATCH($F119,$E$124:$E$126,0))</f>
        <v/>
      </c>
      <c r="AK127" s="47">
        <f>INDEX(AK124:AK126,MATCH($F119,$E$124:$E$126,0))</f>
        <v/>
      </c>
      <c r="AL127" s="47">
        <f>INDEX(AL124:AL126,MATCH($F119,$E$124:$E$126,0))</f>
        <v/>
      </c>
      <c r="AM127" s="47">
        <f>INDEX(AM124:AM126,MATCH($F119,$E$124:$E$126,0))</f>
        <v/>
      </c>
      <c r="AN127" s="47">
        <f>INDEX(AN124:AN126,MATCH($F119,$E$124:$E$126,0))</f>
        <v/>
      </c>
      <c r="AO127" s="47">
        <f>INDEX(AO124:AO126,MATCH($F119,$E$124:$E$126,0))</f>
        <v/>
      </c>
      <c r="AP127" s="47">
        <f>INDEX(AP124:AP126,MATCH($F119,$E$124:$E$126,0))</f>
        <v/>
      </c>
      <c r="AQ127" s="47">
        <f>INDEX(AQ124:AQ126,MATCH($F119,$E$124:$E$126,0))</f>
        <v/>
      </c>
      <c r="AR127" s="47">
        <f>INDEX(AR124:AR126,MATCH($F119,$E$124:$E$126,0))</f>
        <v/>
      </c>
      <c r="AS127" s="47">
        <f>INDEX(AS124:AS126,MATCH($F119,$E$124:$E$126,0))</f>
        <v/>
      </c>
      <c r="AT127" s="47">
        <f>INDEX(AT124:AT126,MATCH($F119,$E$124:$E$126,0))</f>
        <v/>
      </c>
      <c r="AU127" s="47">
        <f>INDEX(AU124:AU126,MATCH($F119,$E$124:$E$126,0))</f>
        <v/>
      </c>
      <c r="AV127" s="47">
        <f>INDEX(AV124:AV126,MATCH($F119,$E$124:$E$126,0))</f>
        <v/>
      </c>
      <c r="AW127" s="47">
        <f>INDEX(AW124:AW126,MATCH($F119,$E$124:$E$126,0))</f>
        <v/>
      </c>
      <c r="AX127" s="47">
        <f>INDEX(AX124:AX126,MATCH($F119,$E$124:$E$126,0))</f>
        <v/>
      </c>
      <c r="AY127" s="47">
        <f>INDEX(AY124:AY126,MATCH($F119,$E$124:$E$126,0))</f>
        <v/>
      </c>
      <c r="AZ127" s="47">
        <f>INDEX(AZ124:AZ126,MATCH($F119,$E$124:$E$126,0))</f>
        <v/>
      </c>
      <c r="BA127" s="47">
        <f>INDEX(BA124:BA126,MATCH($F119,$E$124:$E$126,0))</f>
        <v/>
      </c>
      <c r="BB127" s="47">
        <f>INDEX(BB124:BB126,MATCH($F119,$E$124:$E$126,0))</f>
        <v/>
      </c>
      <c r="BC127" s="47">
        <f>INDEX(BC124:BC126,MATCH($F119,$E$124:$E$126,0))</f>
        <v/>
      </c>
      <c r="BD127" s="47">
        <f>INDEX(BD124:BD126,MATCH($F119,$E$124:$E$126,0))</f>
        <v/>
      </c>
      <c r="BE127" s="47">
        <f>INDEX(BE124:BE126,MATCH($F119,$E$124:$E$126,0))</f>
        <v/>
      </c>
      <c r="BF127" s="47">
        <f>INDEX(BF124:BF126,MATCH($F119,$E$124:$E$126,0))</f>
        <v/>
      </c>
      <c r="BG127" s="47">
        <f>INDEX(BG124:BG126,MATCH($F119,$E$124:$E$126,0))</f>
        <v/>
      </c>
      <c r="BH127" s="47">
        <f>INDEX(BH124:BH126,MATCH($F119,$E$124:$E$126,0))</f>
        <v/>
      </c>
      <c r="BI127" s="47">
        <f>INDEX(BI124:BI126,MATCH($F119,$E$124:$E$126,0))</f>
        <v/>
      </c>
      <c r="BJ127" s="47">
        <f>INDEX(BJ124:BJ126,MATCH($F119,$E$124:$E$126,0))</f>
        <v/>
      </c>
      <c r="BK127" s="47">
        <f>INDEX(BK124:BK126,MATCH($F119,$E$124:$E$126,0))</f>
        <v/>
      </c>
      <c r="BL127" s="47">
        <f>INDEX(BL124:BL126,MATCH($F119,$E$124:$E$126,0))</f>
        <v/>
      </c>
      <c r="BM127" s="47">
        <f>INDEX(BM124:BM126,MATCH($F119,$E$124:$E$126,0))</f>
        <v/>
      </c>
      <c r="BN127" s="47">
        <f>INDEX(BN124:BN126,MATCH($F119,$E$124:$E$126,0))</f>
        <v/>
      </c>
      <c r="BO127" s="47">
        <f>INDEX(BO124:BO126,MATCH($F119,$E$124:$E$126,0))</f>
        <v/>
      </c>
      <c r="BP127" s="47">
        <f>INDEX(BP124:BP126,MATCH($F119,$E$124:$E$126,0))</f>
        <v/>
      </c>
      <c r="BQ127" s="47">
        <f>INDEX(BQ124:BQ126,MATCH($F119,$E$124:$E$126,0))</f>
        <v/>
      </c>
      <c r="BR127" s="47">
        <f>INDEX(BR124:BR126,MATCH($F119,$E$124:$E$126,0))</f>
        <v/>
      </c>
      <c r="BS127" s="47">
        <f>INDEX(BS124:BS126,MATCH($F119,$E$124:$E$126,0))</f>
        <v/>
      </c>
      <c r="BT127" s="47">
        <f>INDEX(BT124:BT126,MATCH($F119,$E$124:$E$126,0))</f>
        <v/>
      </c>
      <c r="BU127" s="47">
        <f>INDEX(BU124:BU126,MATCH($F119,$E$124:$E$126,0))</f>
        <v/>
      </c>
      <c r="BV127" s="47">
        <f>INDEX(BV124:BV126,MATCH($F119,$E$124:$E$126,0))</f>
        <v/>
      </c>
      <c r="BW127" s="47">
        <f>INDEX(BW124:BW126,MATCH($F119,$E$124:$E$126,0))</f>
        <v/>
      </c>
      <c r="BX127" s="47">
        <f>INDEX(BX124:BX126,MATCH($F119,$E$124:$E$126,0))</f>
        <v/>
      </c>
      <c r="BY127" s="47">
        <f>INDEX(BY124:BY126,MATCH($F119,$E$124:$E$126,0))</f>
        <v/>
      </c>
      <c r="BZ127" s="47">
        <f>INDEX(BZ124:BZ126,MATCH($F119,$E$124:$E$126,0))</f>
        <v/>
      </c>
      <c r="CA127" s="47">
        <f>INDEX(CA124:CA126,MATCH($F119,$E$124:$E$126,0))</f>
        <v/>
      </c>
      <c r="CB127" s="47">
        <f>INDEX(CB124:CB126,MATCH($F119,$E$124:$E$126,0))</f>
        <v/>
      </c>
      <c r="CC127" s="47">
        <f>INDEX(CC124:CC126,MATCH($F119,$E$124:$E$126,0))</f>
        <v/>
      </c>
      <c r="CD127" s="47">
        <f>INDEX(CD124:CD126,MATCH($F119,$E$124:$E$126,0))</f>
        <v/>
      </c>
      <c r="CE127" s="47">
        <f>INDEX(CE124:CE126,MATCH($F119,$E$124:$E$126,0))</f>
        <v/>
      </c>
      <c r="CF127" s="47">
        <f>INDEX(CF124:CF126,MATCH($F119,$E$124:$E$126,0))</f>
        <v/>
      </c>
      <c r="CG127" s="47">
        <f>INDEX(CG124:CG126,MATCH($F119,$E$124:$E$126,0))</f>
        <v/>
      </c>
      <c r="CH127" s="47">
        <f>INDEX(CH124:CH126,MATCH($F119,$E$124:$E$126,0))</f>
        <v/>
      </c>
      <c r="CI127" s="47">
        <f>INDEX(CI124:CI126,MATCH($F119,$E$124:$E$126,0))</f>
        <v/>
      </c>
      <c r="CJ127" s="47">
        <f>INDEX(CJ124:CJ126,MATCH($F119,$E$124:$E$126,0))</f>
        <v/>
      </c>
      <c r="CK127" s="47">
        <f>INDEX(CK124:CK126,MATCH($F119,$E$124:$E$126,0))</f>
        <v/>
      </c>
      <c r="CL127" s="47">
        <f>INDEX(CL124:CL126,MATCH($F119,$E$124:$E$126,0))</f>
        <v/>
      </c>
      <c r="CM127" s="47">
        <f>INDEX(CM124:CM126,MATCH($F119,$E$124:$E$126,0))</f>
        <v/>
      </c>
      <c r="CN127" s="47">
        <f>INDEX(CN124:CN126,MATCH($F119,$E$124:$E$126,0))</f>
        <v/>
      </c>
      <c r="CO127" s="47">
        <f>INDEX(CO124:CO126,MATCH($F119,$E$124:$E$126,0))</f>
        <v/>
      </c>
      <c r="CP127" s="47">
        <f>INDEX(CP124:CP126,MATCH($F119,$E$124:$E$126,0))</f>
        <v/>
      </c>
      <c r="CQ127" s="47">
        <f>INDEX(CQ124:CQ126,MATCH($F119,$E$124:$E$126,0))</f>
        <v/>
      </c>
      <c r="CR127" s="47">
        <f>INDEX(CR124:CR126,MATCH($F119,$E$124:$E$126,0))</f>
        <v/>
      </c>
      <c r="CS127" s="47">
        <f>INDEX(CS124:CS126,MATCH($F119,$E$124:$E$126,0))</f>
        <v/>
      </c>
      <c r="CT127" s="47">
        <f>INDEX(CT124:CT126,MATCH($F119,$E$124:$E$126,0))</f>
        <v/>
      </c>
      <c r="CU127" s="47">
        <f>INDEX(CU124:CU126,MATCH($F119,$E$124:$E$126,0))</f>
        <v/>
      </c>
      <c r="CV127" s="47">
        <f>INDEX(CV124:CV126,MATCH($F119,$E$124:$E$126,0))</f>
        <v/>
      </c>
      <c r="CW127" s="47">
        <f>INDEX(CW124:CW126,MATCH($F119,$E$124:$E$126,0))</f>
        <v/>
      </c>
      <c r="CX127" s="47">
        <f>INDEX(CX124:CX126,MATCH($F119,$E$124:$E$126,0))</f>
        <v/>
      </c>
      <c r="CY127" s="47">
        <f>INDEX(CY124:CY126,MATCH($F119,$E$124:$E$126,0))</f>
        <v/>
      </c>
      <c r="CZ127" s="47">
        <f>INDEX(CZ124:CZ126,MATCH($F119,$E$124:$E$126,0))</f>
        <v/>
      </c>
      <c r="DA127" s="47">
        <f>INDEX(DA124:DA126,MATCH($F119,$E$124:$E$126,0))</f>
        <v/>
      </c>
      <c r="DB127" s="47">
        <f>INDEX(DB124:DB126,MATCH($F119,$E$124:$E$126,0))</f>
        <v/>
      </c>
    </row>
    <row r="128" outlineLevel="2"/>
    <row r="129" outlineLevel="2" ht="18" customHeight="1" thickBot="1">
      <c r="B129" s="19" t="inlineStr">
        <is>
          <t>Royalties</t>
        </is>
      </c>
      <c r="C129" s="19" t="n"/>
      <c r="D129" s="19" t="n"/>
      <c r="E129" s="19" t="n"/>
      <c r="F129" s="19" t="n"/>
      <c r="G129" s="19" t="n"/>
      <c r="H129" s="19" t="n"/>
      <c r="I129" s="19" t="n"/>
      <c r="J129" s="19" t="n"/>
      <c r="K129" s="19" t="n"/>
      <c r="L129" s="19" t="n"/>
      <c r="M129" s="19" t="n"/>
      <c r="N129" s="19" t="n"/>
      <c r="O129" s="19" t="n"/>
      <c r="P129" s="19" t="n"/>
      <c r="Q129" s="19" t="n"/>
      <c r="R129" s="19" t="n"/>
      <c r="S129" s="19" t="n"/>
      <c r="T129" s="19" t="n"/>
      <c r="U129" s="19" t="n"/>
      <c r="V129" s="19" t="n"/>
      <c r="W129" s="19" t="n"/>
      <c r="X129" s="19" t="n"/>
      <c r="Y129" s="19" t="n"/>
      <c r="Z129" s="19" t="n"/>
      <c r="AA129" s="19" t="n"/>
      <c r="AB129" s="19" t="n"/>
      <c r="AC129" s="19" t="n"/>
      <c r="AD129" s="19" t="n"/>
      <c r="AE129" s="19" t="n"/>
      <c r="AF129" s="19" t="n"/>
      <c r="AG129" s="19" t="n"/>
      <c r="AH129" s="19" t="n"/>
      <c r="AI129" s="19" t="n"/>
      <c r="AJ129" s="19" t="n"/>
      <c r="AK129" s="19" t="n"/>
      <c r="AL129" s="19" t="n"/>
      <c r="AM129" s="19" t="n"/>
      <c r="AN129" s="19" t="n"/>
      <c r="AO129" s="19" t="n"/>
      <c r="AP129" s="19" t="n"/>
      <c r="AQ129" s="19" t="n"/>
      <c r="AR129" s="19" t="n"/>
      <c r="AS129" s="19" t="n"/>
      <c r="AT129" s="19" t="n"/>
      <c r="AU129" s="19" t="n"/>
      <c r="AV129" s="19" t="n"/>
      <c r="AW129" s="19" t="n"/>
      <c r="AX129" s="19" t="n"/>
      <c r="AY129" s="19" t="n"/>
      <c r="AZ129" s="19" t="n"/>
      <c r="BA129" s="19" t="n"/>
      <c r="BB129" s="19" t="n"/>
      <c r="BC129" s="19" t="n"/>
      <c r="BD129" s="19" t="n"/>
      <c r="BE129" s="19" t="n"/>
      <c r="BF129" s="19" t="n"/>
      <c r="BG129" s="19" t="n"/>
      <c r="BH129" s="19" t="n"/>
      <c r="BI129" s="19" t="n"/>
      <c r="BJ129" s="19" t="n"/>
      <c r="BK129" s="19" t="n"/>
      <c r="BL129" s="19" t="n"/>
      <c r="BM129" s="19" t="n"/>
      <c r="BN129" s="19" t="n"/>
      <c r="BO129" s="19" t="n"/>
      <c r="BP129" s="19" t="n"/>
      <c r="BQ129" s="19" t="n"/>
      <c r="BR129" s="19" t="n"/>
      <c r="BS129" s="19" t="n"/>
      <c r="BT129" s="19" t="n"/>
      <c r="BU129" s="19" t="n"/>
      <c r="BV129" s="19" t="n"/>
      <c r="BW129" s="19" t="n"/>
      <c r="BX129" s="19" t="n"/>
      <c r="BY129" s="19" t="n"/>
      <c r="BZ129" s="19" t="n"/>
      <c r="CA129" s="19" t="n"/>
      <c r="CB129" s="19" t="n"/>
      <c r="CC129" s="19" t="n"/>
      <c r="CD129" s="19" t="n"/>
      <c r="CE129" s="19" t="n"/>
      <c r="CF129" s="19" t="n"/>
      <c r="CG129" s="19" t="n"/>
      <c r="CH129" s="19" t="n"/>
      <c r="CI129" s="19" t="n"/>
      <c r="CJ129" s="19" t="n"/>
      <c r="CK129" s="19" t="n"/>
      <c r="CL129" s="19" t="n"/>
      <c r="CM129" s="19" t="n"/>
      <c r="CN129" s="19" t="n"/>
      <c r="CO129" s="19" t="n"/>
      <c r="CP129" s="19" t="n"/>
      <c r="CQ129" s="19" t="n"/>
      <c r="CR129" s="19" t="n"/>
      <c r="CS129" s="19" t="n"/>
      <c r="CT129" s="19" t="n"/>
      <c r="CU129" s="19" t="n"/>
      <c r="CV129" s="19" t="n"/>
      <c r="CW129" s="19" t="n"/>
      <c r="CX129" s="19" t="n"/>
      <c r="CY129" s="19" t="n"/>
      <c r="CZ129" s="19" t="n"/>
      <c r="DA129" s="19" t="n"/>
      <c r="DB129" s="19" t="n"/>
      <c r="DC129" s="19" t="n"/>
    </row>
    <row r="130" outlineLevel="2" ht="15" customHeight="1" thickTop="1"/>
    <row r="131" outlineLevel="2">
      <c r="C131" s="20" t="inlineStr">
        <is>
          <t>Royalties</t>
        </is>
      </c>
      <c r="E131" s="213" t="inlineStr">
        <is>
          <t>Private NSR royalty - life-of-mine (reference)</t>
        </is>
      </c>
      <c r="F131" s="94" t="n">
        <v>180.3</v>
      </c>
      <c r="G131" s="96" t="inlineStr">
        <is>
          <t>US$'M</t>
        </is>
      </c>
      <c r="H131" s="215" t="inlineStr">
        <is>
          <t>Life-of-mine private third-party net smelter return royalty US$180.3M (Section 22.4.2, p.457; Table 22-2, p.460); the numerator of the blended effective rate on row 134.</t>
        </is>
      </c>
    </row>
    <row r="132" outlineLevel="2">
      <c r="E132" s="213" t="inlineStr">
        <is>
          <t>Net smelter return base - life-of-mine (reference)</t>
        </is>
      </c>
      <c r="F132" s="94" t="n">
        <v>5592</v>
      </c>
      <c r="G132" s="96" t="inlineStr">
        <is>
          <t>US$'M</t>
        </is>
      </c>
      <c r="H132" s="215" t="inlineStr">
        <is>
          <t>Life-of-mine net smelter return US$5,592M = gross revenue US$5,642M less offsite refining &amp; transport US$50M (Table 22-2, p.460); the denominator of the blended private-royalty rate on row 134.</t>
        </is>
      </c>
    </row>
    <row r="133" outlineLevel="2">
      <c r="E133" s="213" t="inlineStr">
        <is>
          <t>Government royalty (Extraordinary Mining Duty)</t>
        </is>
      </c>
      <c r="F133" s="261" t="n">
        <v>0.01</v>
      </c>
      <c r="G133" s="96" t="inlineStr">
        <is>
          <t>% of gross Ag+Au revenue</t>
        </is>
      </c>
      <c r="H133" s="215" t="inlineStr">
        <is>
          <t>Mexican government royalty (Extraordinary Mining Duty) at 1.0% of gross silver and gold revenue (Section 22.3 / 22.4.2, p.456-457), the current statutory rate: Ley Federal de Derechos Article 270 was amended by the decree published in the Diario Oficial de la Federacion on 19 December 2024 (effective 1 January 2025), raising the duty on precious-metal gross income from 0.5% to 1.0%. Reconciles the report's life-of-mine government royalty of about US$56M.</t>
        </is>
      </c>
      <c r="AD133" s="2" t="n">
        <v>0</v>
      </c>
    </row>
    <row r="134" outlineLevel="2">
      <c r="E134" s="213" t="inlineStr">
        <is>
          <t>Private NSR royalty (blended effective)</t>
        </is>
      </c>
      <c r="F134" s="266">
        <f>ROUND(F131/F132,4)</f>
        <v/>
      </c>
      <c r="G134" s="96" t="inlineStr">
        <is>
          <t>% of NSR</t>
        </is>
      </c>
      <c r="H134" s="231" t="inlineStr">
        <is>
          <t>Private third-party net smelter return royalty at a blended effective rate = life-of-mine private NSR US$180.3M (row 131) divided by life-of-mine net smelter return US$5,592M (row 132), about 3.22%. The report states boundary rates of 3.5% (Bacis 3.0% plus Vizsla Royalties 0.5% on encumbered concessions) and 2.0% (over the unencumbered Napoleon portion) (Section 4.3.4, p.48-50; Table 16-40), but publishes no per-year boundary tonnage split, so a blended effective rate is applied to net smelter return and reconciles the life-of-mine private royalty to US$180.3M. Applied on Cash Flow &amp; Valuation row 120 when the royalty method (the selector on the Royalty Detail tab) is 'LOM blended'; under the default per-year method the per-year implied rates on the Royalty Detail tab apply instead (the pre-production periods carry the blended rate in either mode, because the report capitalises the pre-production royalty and publishes no royalty line for those periods).</t>
        </is>
      </c>
    </row>
    <row r="135" outlineLevel="1">
      <c r="E135" s="213" t="inlineStr">
        <is>
          <t>Offsite refining &amp; transport - silver</t>
        </is>
      </c>
      <c r="F135" s="94" t="n">
        <v>0.5</v>
      </c>
      <c r="G135" s="96" t="inlineStr">
        <is>
          <t>US$/oz Ag</t>
        </is>
      </c>
      <c r="H135" s="215" t="inlineStr">
        <is>
          <t>Silver treatment &amp; refining charge US$0.50/oz (S19.3, p.403). Doré trucked site-&gt;Mazatlan-&gt;air to North American refiners; lumped 'Transport &amp; Refining Charges' US$50M LOM. No contractual arrangement exists (S19.1/S19.3) -&gt; M-confidence assumption from comparable projects.</t>
        </is>
      </c>
    </row>
    <row r="136">
      <c r="E136" s="213" t="inlineStr">
        <is>
          <t>Offsite refining &amp; transport - gold</t>
        </is>
      </c>
      <c r="F136" s="94" t="n">
        <v>5</v>
      </c>
      <c r="G136" s="96" t="inlineStr">
        <is>
          <t>US$/oz Au</t>
        </is>
      </c>
      <c r="H136" s="215" t="inlineStr">
        <is>
          <t>Gold treatment &amp; refining charge US$5.00/oz (S19.3, p.403). Part of the US$50M LOM offsite charge.</t>
        </is>
      </c>
    </row>
    <row r="137" ht="20.4" customHeight="1" thickBot="1">
      <c r="A137" s="18" t="inlineStr">
        <is>
          <t>OPEX</t>
        </is>
      </c>
      <c r="B137" s="18" t="n"/>
      <c r="C137" s="18" t="n"/>
      <c r="D137" s="18" t="n"/>
      <c r="E137" s="18" t="n"/>
      <c r="F137" s="18" t="n"/>
      <c r="G137" s="18" t="n"/>
      <c r="H137" s="18" t="n"/>
      <c r="I137" s="18" t="n"/>
      <c r="J137" s="18" t="n"/>
      <c r="K137" s="18" t="n"/>
      <c r="L137" s="18" t="n"/>
      <c r="M137" s="18" t="n"/>
      <c r="N137" s="18" t="n"/>
      <c r="O137" s="18" t="n"/>
      <c r="P137" s="18" t="n"/>
      <c r="Q137" s="18" t="n"/>
      <c r="R137" s="18" t="n"/>
      <c r="S137" s="18" t="n"/>
      <c r="T137" s="18" t="n"/>
      <c r="U137" s="18" t="n"/>
      <c r="V137" s="18" t="n"/>
      <c r="W137" s="18" t="n"/>
      <c r="X137" s="18" t="n"/>
      <c r="Y137" s="18" t="n"/>
      <c r="Z137" s="18" t="n"/>
      <c r="AA137" s="18" t="n"/>
      <c r="AB137" s="18" t="n"/>
      <c r="AC137" s="18" t="n"/>
      <c r="AD137" s="18" t="n"/>
      <c r="AE137" s="18" t="n"/>
      <c r="AF137" s="18" t="n"/>
      <c r="AG137" s="18" t="n"/>
      <c r="AH137" s="18" t="n"/>
      <c r="AI137" s="18" t="n"/>
      <c r="AJ137" s="18" t="n"/>
      <c r="AK137" s="18" t="n"/>
      <c r="AL137" s="18" t="n"/>
      <c r="AM137" s="18" t="n"/>
      <c r="AN137" s="18" t="n"/>
      <c r="AO137" s="18" t="n"/>
      <c r="AP137" s="18" t="n"/>
      <c r="AQ137" s="18" t="n"/>
      <c r="AR137" s="18" t="n"/>
      <c r="AS137" s="18" t="n"/>
      <c r="AT137" s="18" t="n"/>
      <c r="AU137" s="18" t="n"/>
      <c r="AV137" s="18" t="n"/>
      <c r="AW137" s="18" t="n"/>
      <c r="AX137" s="18" t="n"/>
      <c r="AY137" s="18" t="n"/>
      <c r="AZ137" s="18" t="n"/>
      <c r="BA137" s="18" t="n"/>
      <c r="BB137" s="18" t="n"/>
      <c r="BC137" s="18" t="n"/>
      <c r="BD137" s="18" t="n"/>
      <c r="BE137" s="18" t="n"/>
      <c r="BF137" s="18" t="n"/>
      <c r="BG137" s="18" t="n"/>
      <c r="BH137" s="18" t="n"/>
      <c r="BI137" s="18" t="n"/>
      <c r="BJ137" s="18" t="n"/>
      <c r="BK137" s="18" t="n"/>
      <c r="BL137" s="18" t="n"/>
      <c r="BM137" s="18" t="n"/>
      <c r="BN137" s="18" t="n"/>
      <c r="BO137" s="18" t="n"/>
      <c r="BP137" s="18" t="n"/>
      <c r="BQ137" s="18" t="n"/>
      <c r="BR137" s="18" t="n"/>
      <c r="BS137" s="18" t="n"/>
      <c r="BT137" s="18" t="n"/>
      <c r="BU137" s="18" t="n"/>
      <c r="BV137" s="18" t="n"/>
      <c r="BW137" s="18" t="n"/>
      <c r="BX137" s="18" t="n"/>
      <c r="BY137" s="18" t="n"/>
      <c r="BZ137" s="18" t="n"/>
      <c r="CA137" s="18" t="n"/>
      <c r="CB137" s="18" t="n"/>
      <c r="CC137" s="18" t="n"/>
      <c r="CD137" s="18" t="n"/>
      <c r="CE137" s="18" t="n"/>
      <c r="CF137" s="18" t="n"/>
      <c r="CG137" s="18" t="n"/>
      <c r="CH137" s="18" t="n"/>
      <c r="CI137" s="18" t="n"/>
      <c r="CJ137" s="18" t="n"/>
      <c r="CK137" s="18" t="n"/>
      <c r="CL137" s="18" t="n"/>
      <c r="CM137" s="18" t="n"/>
      <c r="CN137" s="18" t="n"/>
      <c r="CO137" s="18" t="n"/>
      <c r="CP137" s="18" t="n"/>
      <c r="CQ137" s="18" t="n"/>
      <c r="CR137" s="18" t="n"/>
      <c r="CS137" s="18" t="n"/>
      <c r="CT137" s="18" t="n"/>
      <c r="CU137" s="18" t="n"/>
      <c r="CV137" s="18" t="n"/>
      <c r="CW137" s="18" t="n"/>
      <c r="CX137" s="18" t="n"/>
      <c r="CY137" s="18" t="n"/>
      <c r="CZ137" s="18" t="n"/>
      <c r="DA137" s="18" t="n"/>
      <c r="DB137" s="18" t="n"/>
      <c r="DC137" s="18" t="n"/>
    </row>
    <row r="138" outlineLevel="1" ht="15" customHeight="1" thickTop="1"/>
    <row r="139" outlineLevel="2" ht="18" customHeight="1" thickBot="1">
      <c r="B139" s="19" t="inlineStr">
        <is>
          <t>Variable Costs</t>
        </is>
      </c>
      <c r="C139" s="19" t="n"/>
      <c r="D139" s="19" t="n"/>
      <c r="E139" s="19" t="n"/>
      <c r="F139" s="19" t="n"/>
      <c r="G139" s="19" t="n"/>
      <c r="H139" s="19" t="n"/>
      <c r="I139" s="19" t="n"/>
      <c r="J139" s="19" t="n"/>
      <c r="K139" s="19" t="n"/>
      <c r="L139" s="19" t="n"/>
      <c r="M139" s="19" t="n"/>
      <c r="N139" s="19" t="n"/>
      <c r="O139" s="19" t="n"/>
      <c r="P139" s="19" t="n"/>
      <c r="Q139" s="19" t="n"/>
      <c r="R139" s="19" t="n"/>
      <c r="S139" s="19" t="n"/>
      <c r="T139" s="19" t="n"/>
      <c r="U139" s="19" t="n"/>
      <c r="V139" s="19" t="n"/>
      <c r="W139" s="19" t="n"/>
      <c r="X139" s="19" t="n"/>
      <c r="Y139" s="19" t="n"/>
      <c r="Z139" s="19" t="n"/>
      <c r="AA139" s="19" t="n"/>
      <c r="AB139" s="19" t="n"/>
      <c r="AC139" s="19" t="n"/>
      <c r="AD139" s="19" t="n"/>
      <c r="AE139" s="19" t="n"/>
      <c r="AF139" s="19" t="n"/>
      <c r="AG139" s="19" t="n"/>
      <c r="AH139" s="19" t="n"/>
      <c r="AI139" s="19" t="n"/>
      <c r="AJ139" s="19" t="n"/>
      <c r="AK139" s="19" t="n"/>
      <c r="AL139" s="19" t="n"/>
      <c r="AM139" s="19" t="n"/>
      <c r="AN139" s="19" t="n"/>
      <c r="AO139" s="19" t="n"/>
      <c r="AP139" s="19" t="n"/>
      <c r="AQ139" s="19" t="n"/>
      <c r="AR139" s="19" t="n"/>
      <c r="AS139" s="19" t="n"/>
      <c r="AT139" s="19" t="n"/>
      <c r="AU139" s="19" t="n"/>
      <c r="AV139" s="19" t="n"/>
      <c r="AW139" s="19" t="n"/>
      <c r="AX139" s="19" t="n"/>
      <c r="AY139" s="19" t="n"/>
      <c r="AZ139" s="19" t="n"/>
      <c r="BA139" s="19" t="n"/>
      <c r="BB139" s="19" t="n"/>
      <c r="BC139" s="19" t="n"/>
      <c r="BD139" s="19" t="n"/>
      <c r="BE139" s="19" t="n"/>
      <c r="BF139" s="19" t="n"/>
      <c r="BG139" s="19" t="n"/>
      <c r="BH139" s="19" t="n"/>
      <c r="BI139" s="19" t="n"/>
      <c r="BJ139" s="19" t="n"/>
      <c r="BK139" s="19" t="n"/>
      <c r="BL139" s="19" t="n"/>
      <c r="BM139" s="19" t="n"/>
      <c r="BN139" s="19" t="n"/>
      <c r="BO139" s="19" t="n"/>
      <c r="BP139" s="19" t="n"/>
      <c r="BQ139" s="19" t="n"/>
      <c r="BR139" s="19" t="n"/>
      <c r="BS139" s="19" t="n"/>
      <c r="BT139" s="19" t="n"/>
      <c r="BU139" s="19" t="n"/>
      <c r="BV139" s="19" t="n"/>
      <c r="BW139" s="19" t="n"/>
      <c r="BX139" s="19" t="n"/>
      <c r="BY139" s="19" t="n"/>
      <c r="BZ139" s="19" t="n"/>
      <c r="CA139" s="19" t="n"/>
      <c r="CB139" s="19" t="n"/>
      <c r="CC139" s="19" t="n"/>
      <c r="CD139" s="19" t="n"/>
      <c r="CE139" s="19" t="n"/>
      <c r="CF139" s="19" t="n"/>
      <c r="CG139" s="19" t="n"/>
      <c r="CH139" s="19" t="n"/>
      <c r="CI139" s="19" t="n"/>
      <c r="CJ139" s="19" t="n"/>
      <c r="CK139" s="19" t="n"/>
      <c r="CL139" s="19" t="n"/>
      <c r="CM139" s="19" t="n"/>
      <c r="CN139" s="19" t="n"/>
      <c r="CO139" s="19" t="n"/>
      <c r="CP139" s="19" t="n"/>
      <c r="CQ139" s="19" t="n"/>
      <c r="CR139" s="19" t="n"/>
      <c r="CS139" s="19" t="n"/>
      <c r="CT139" s="19" t="n"/>
      <c r="CU139" s="19" t="n"/>
      <c r="CV139" s="19" t="n"/>
      <c r="CW139" s="19" t="n"/>
      <c r="CX139" s="19" t="n"/>
      <c r="CY139" s="19" t="n"/>
      <c r="CZ139" s="19" t="n"/>
      <c r="DA139" s="19" t="n"/>
      <c r="DB139" s="19" t="n"/>
      <c r="DC139" s="19" t="n"/>
    </row>
    <row r="140" outlineLevel="3" ht="15" customHeight="1" thickTop="1"/>
    <row r="141" outlineLevel="3">
      <c r="C141" s="20" t="inlineStr">
        <is>
          <t>Mining</t>
        </is>
      </c>
    </row>
    <row r="142" outlineLevel="3"/>
    <row r="143" outlineLevel="3">
      <c r="E143" s="2" t="inlineStr">
        <is>
          <t>Year</t>
        </is>
      </c>
      <c r="G143" s="21" t="n"/>
      <c r="AA143" s="72">
        <f>AA$4</f>
        <v/>
      </c>
      <c r="AB143" s="42">
        <f>AA143+1</f>
        <v/>
      </c>
      <c r="AC143" s="42">
        <f>AB143+1</f>
        <v/>
      </c>
      <c r="AD143" s="42">
        <f>AC143+1</f>
        <v/>
      </c>
      <c r="AE143" s="42">
        <f>AD143+1</f>
        <v/>
      </c>
      <c r="AF143" s="42">
        <f>AE143+1</f>
        <v/>
      </c>
      <c r="AG143" s="42">
        <f>AF143+1</f>
        <v/>
      </c>
      <c r="AH143" s="42">
        <f>AG143+1</f>
        <v/>
      </c>
      <c r="AI143" s="42">
        <f>AH143+1</f>
        <v/>
      </c>
      <c r="AJ143" s="42">
        <f>AI143+1</f>
        <v/>
      </c>
      <c r="AK143" s="42">
        <f>AJ143+1</f>
        <v/>
      </c>
      <c r="AL143" s="42">
        <f>AK143+1</f>
        <v/>
      </c>
      <c r="AM143" s="42">
        <f>AL143+1</f>
        <v/>
      </c>
      <c r="AN143" s="42">
        <f>AM143+1</f>
        <v/>
      </c>
      <c r="AO143" s="42">
        <f>AN143+1</f>
        <v/>
      </c>
      <c r="AP143" s="42">
        <f>AO143+1</f>
        <v/>
      </c>
      <c r="AQ143" s="42">
        <f>AP143+1</f>
        <v/>
      </c>
      <c r="AR143" s="42">
        <f>AQ143+1</f>
        <v/>
      </c>
      <c r="AS143" s="42">
        <f>AR143+1</f>
        <v/>
      </c>
      <c r="AT143" s="42">
        <f>AS143+1</f>
        <v/>
      </c>
      <c r="AU143" s="42">
        <f>AT143+1</f>
        <v/>
      </c>
      <c r="AV143" s="42">
        <f>AU143+1</f>
        <v/>
      </c>
      <c r="AW143" s="42">
        <f>AV143+1</f>
        <v/>
      </c>
      <c r="AX143" s="42">
        <f>AW143+1</f>
        <v/>
      </c>
      <c r="AY143" s="42">
        <f>AX143+1</f>
        <v/>
      </c>
      <c r="AZ143" s="42">
        <f>AY143+1</f>
        <v/>
      </c>
      <c r="BA143" s="42">
        <f>AZ143+1</f>
        <v/>
      </c>
      <c r="BB143" s="42">
        <f>BA143+1</f>
        <v/>
      </c>
      <c r="BC143" s="42">
        <f>BB143+1</f>
        <v/>
      </c>
      <c r="BD143" s="42">
        <f>BC143+1</f>
        <v/>
      </c>
      <c r="BE143" s="42">
        <f>BD143+1</f>
        <v/>
      </c>
      <c r="BF143" s="42">
        <f>BE143+1</f>
        <v/>
      </c>
      <c r="BG143" s="42">
        <f>BF143+1</f>
        <v/>
      </c>
      <c r="BH143" s="42">
        <f>BG143+1</f>
        <v/>
      </c>
      <c r="BI143" s="42">
        <f>BH143+1</f>
        <v/>
      </c>
      <c r="BJ143" s="42">
        <f>BI143+1</f>
        <v/>
      </c>
      <c r="BK143" s="42">
        <f>BJ143+1</f>
        <v/>
      </c>
      <c r="BL143" s="42">
        <f>BK143+1</f>
        <v/>
      </c>
      <c r="BM143" s="42">
        <f>BL143+1</f>
        <v/>
      </c>
      <c r="BN143" s="42">
        <f>BM143+1</f>
        <v/>
      </c>
      <c r="BO143" s="42">
        <f>BN143+1</f>
        <v/>
      </c>
      <c r="BP143" s="42">
        <f>BO143+1</f>
        <v/>
      </c>
      <c r="BQ143" s="42">
        <f>BP143+1</f>
        <v/>
      </c>
      <c r="BR143" s="42">
        <f>BQ143+1</f>
        <v/>
      </c>
      <c r="BS143" s="42">
        <f>BR143+1</f>
        <v/>
      </c>
      <c r="BT143" s="42">
        <f>BS143+1</f>
        <v/>
      </c>
      <c r="BU143" s="42">
        <f>BT143+1</f>
        <v/>
      </c>
      <c r="BV143" s="42">
        <f>BU143+1</f>
        <v/>
      </c>
      <c r="BW143" s="42">
        <f>BV143+1</f>
        <v/>
      </c>
      <c r="BX143" s="42">
        <f>BW143+1</f>
        <v/>
      </c>
      <c r="BY143" s="42">
        <f>BX143+1</f>
        <v/>
      </c>
      <c r="BZ143" s="42">
        <f>BY143+1</f>
        <v/>
      </c>
      <c r="CA143" s="42">
        <f>BZ143+1</f>
        <v/>
      </c>
      <c r="CB143" s="42">
        <f>CA143+1</f>
        <v/>
      </c>
      <c r="CC143" s="42">
        <f>CB143+1</f>
        <v/>
      </c>
      <c r="CD143" s="42">
        <f>CC143+1</f>
        <v/>
      </c>
      <c r="CE143" s="42">
        <f>CD143+1</f>
        <v/>
      </c>
      <c r="CF143" s="42">
        <f>CE143+1</f>
        <v/>
      </c>
      <c r="CG143" s="42">
        <f>CF143+1</f>
        <v/>
      </c>
      <c r="CH143" s="42">
        <f>CG143+1</f>
        <v/>
      </c>
      <c r="CI143" s="42">
        <f>CH143+1</f>
        <v/>
      </c>
      <c r="CJ143" s="42">
        <f>CI143+1</f>
        <v/>
      </c>
      <c r="CK143" s="42">
        <f>CJ143+1</f>
        <v/>
      </c>
      <c r="CL143" s="42">
        <f>CK143+1</f>
        <v/>
      </c>
      <c r="CM143" s="42">
        <f>CL143+1</f>
        <v/>
      </c>
      <c r="CN143" s="42">
        <f>CM143+1</f>
        <v/>
      </c>
      <c r="CO143" s="42">
        <f>CN143+1</f>
        <v/>
      </c>
      <c r="CP143" s="42">
        <f>CO143+1</f>
        <v/>
      </c>
      <c r="CQ143" s="42">
        <f>CP143+1</f>
        <v/>
      </c>
      <c r="CR143" s="42">
        <f>CQ143+1</f>
        <v/>
      </c>
      <c r="CS143" s="42">
        <f>CR143+1</f>
        <v/>
      </c>
      <c r="CT143" s="42">
        <f>CS143+1</f>
        <v/>
      </c>
      <c r="CU143" s="42">
        <f>CT143+1</f>
        <v/>
      </c>
      <c r="CV143" s="42">
        <f>CU143+1</f>
        <v/>
      </c>
      <c r="CW143" s="42">
        <f>CV143+1</f>
        <v/>
      </c>
      <c r="CX143" s="42">
        <f>CW143+1</f>
        <v/>
      </c>
      <c r="CY143" s="42">
        <f>CX143+1</f>
        <v/>
      </c>
      <c r="CZ143" s="42">
        <f>CY143+1</f>
        <v/>
      </c>
      <c r="DA143" s="42">
        <f>CZ143+1</f>
        <v/>
      </c>
      <c r="DB143" s="42">
        <f>DA143+1</f>
        <v/>
      </c>
    </row>
    <row r="144" outlineLevel="3">
      <c r="E144" s="213" t="inlineStr">
        <is>
          <t>Waste mining unit cost</t>
        </is>
      </c>
      <c r="G144" s="96" t="inlineStr">
        <is>
          <t>US$/t</t>
        </is>
      </c>
      <c r="H144" s="215" t="inlineStr">
        <is>
          <t>Underground mine; waste-development cost is folded into the ore mining unit cost per tonne mined (row 145; Table 21-16, p.449). The per-year waste split is not published (life-of-mine 6,284 kt).</t>
        </is>
      </c>
      <c r="Y144" s="24" t="n"/>
      <c r="AA144" s="94" t="n">
        <v>0</v>
      </c>
      <c r="AB144" s="94" t="n">
        <v>0</v>
      </c>
      <c r="AC144" s="94" t="n">
        <v>0</v>
      </c>
      <c r="AD144" s="94" t="n">
        <v>0</v>
      </c>
      <c r="AE144" s="94" t="n">
        <v>0</v>
      </c>
      <c r="AF144" s="94" t="n">
        <v>0</v>
      </c>
      <c r="AG144" s="94" t="n">
        <v>0</v>
      </c>
      <c r="AH144" s="94" t="n">
        <v>0</v>
      </c>
      <c r="AI144" s="94" t="n">
        <v>0</v>
      </c>
      <c r="AJ144" s="94" t="n">
        <v>0</v>
      </c>
      <c r="AK144" s="94" t="n">
        <v>0</v>
      </c>
      <c r="AL144" s="94" t="n">
        <v>0</v>
      </c>
      <c r="AM144" s="94" t="n">
        <v>0</v>
      </c>
      <c r="AN144" s="94" t="n">
        <v>0</v>
      </c>
      <c r="AO144" s="120" t="n">
        <v>0</v>
      </c>
      <c r="AP144" s="120" t="n">
        <v>0</v>
      </c>
      <c r="AQ144" s="120" t="n">
        <v>0</v>
      </c>
      <c r="AR144" s="120" t="n">
        <v>0</v>
      </c>
      <c r="AS144" s="120" t="n">
        <v>0</v>
      </c>
      <c r="AT144" s="120" t="n">
        <v>0</v>
      </c>
      <c r="AU144" s="120" t="n">
        <v>0</v>
      </c>
      <c r="AV144" s="120" t="n">
        <v>0</v>
      </c>
      <c r="AW144" s="120" t="n">
        <v>0</v>
      </c>
      <c r="AX144" s="120" t="n">
        <v>0</v>
      </c>
      <c r="AY144" s="120" t="n">
        <v>0</v>
      </c>
      <c r="AZ144" s="120" t="n">
        <v>0</v>
      </c>
      <c r="BA144" s="120" t="n">
        <v>0</v>
      </c>
      <c r="BB144" s="120" t="n">
        <v>0</v>
      </c>
      <c r="BC144" s="120" t="n">
        <v>0</v>
      </c>
      <c r="BD144" s="120" t="n">
        <v>0</v>
      </c>
      <c r="BE144" s="120" t="n">
        <v>0</v>
      </c>
      <c r="BF144" s="120" t="n">
        <v>0</v>
      </c>
      <c r="BG144" s="120" t="n">
        <v>0</v>
      </c>
      <c r="BH144" s="120" t="n">
        <v>0</v>
      </c>
      <c r="BI144" s="120" t="n">
        <v>0</v>
      </c>
      <c r="BJ144" s="120" t="n">
        <v>0</v>
      </c>
      <c r="BK144" s="120" t="n">
        <v>0</v>
      </c>
      <c r="BL144" s="120" t="n">
        <v>0</v>
      </c>
      <c r="BM144" s="120" t="n">
        <v>0</v>
      </c>
      <c r="BN144" s="120" t="n">
        <v>0</v>
      </c>
      <c r="BO144" s="120" t="n">
        <v>0</v>
      </c>
      <c r="BP144" s="120" t="n">
        <v>0</v>
      </c>
      <c r="BQ144" s="120" t="n">
        <v>0</v>
      </c>
      <c r="BR144" s="120" t="n">
        <v>0</v>
      </c>
      <c r="BS144" s="120" t="n">
        <v>0</v>
      </c>
      <c r="BT144" s="120" t="n">
        <v>0</v>
      </c>
      <c r="BU144" s="120" t="n">
        <v>0</v>
      </c>
      <c r="BV144" s="120" t="n">
        <v>0</v>
      </c>
      <c r="BW144" s="120" t="n">
        <v>0</v>
      </c>
      <c r="BX144" s="120" t="n">
        <v>0</v>
      </c>
      <c r="BY144" s="120" t="n">
        <v>0</v>
      </c>
      <c r="BZ144" s="120" t="n">
        <v>0</v>
      </c>
      <c r="CA144" s="120" t="n">
        <v>0</v>
      </c>
      <c r="CB144" s="120" t="n">
        <v>0</v>
      </c>
      <c r="CC144" s="120" t="n">
        <v>0</v>
      </c>
      <c r="CD144" s="120" t="n">
        <v>0</v>
      </c>
      <c r="CE144" s="120" t="n">
        <v>0</v>
      </c>
      <c r="CF144" s="120" t="n">
        <v>0</v>
      </c>
      <c r="CG144" s="120" t="n">
        <v>0</v>
      </c>
      <c r="CH144" s="120" t="n">
        <v>0</v>
      </c>
      <c r="CI144" s="120" t="n">
        <v>0</v>
      </c>
      <c r="CJ144" s="120" t="n">
        <v>0</v>
      </c>
      <c r="CK144" s="120" t="n">
        <v>0</v>
      </c>
      <c r="CL144" s="120" t="n">
        <v>0</v>
      </c>
      <c r="CM144" s="120" t="n">
        <v>0</v>
      </c>
      <c r="CN144" s="120" t="n">
        <v>0</v>
      </c>
      <c r="CO144" s="120" t="n">
        <v>0</v>
      </c>
      <c r="CP144" s="120" t="n">
        <v>0</v>
      </c>
      <c r="CQ144" s="120" t="n">
        <v>0</v>
      </c>
      <c r="CR144" s="120" t="n">
        <v>0</v>
      </c>
      <c r="CS144" s="120" t="n">
        <v>0</v>
      </c>
      <c r="CT144" s="120" t="n">
        <v>0</v>
      </c>
      <c r="CU144" s="120" t="n">
        <v>0</v>
      </c>
      <c r="CV144" s="120" t="n">
        <v>0</v>
      </c>
      <c r="CW144" s="120" t="n">
        <v>0</v>
      </c>
      <c r="CX144" s="120" t="n">
        <v>0</v>
      </c>
      <c r="CY144" s="120" t="n">
        <v>0</v>
      </c>
      <c r="CZ144" s="120" t="n">
        <v>0</v>
      </c>
      <c r="DA144" s="120" t="n">
        <v>0</v>
      </c>
      <c r="DB144" s="120" t="n">
        <v>0</v>
      </c>
    </row>
    <row r="145" outlineLevel="3">
      <c r="E145" s="213" t="inlineStr">
        <is>
          <t>Ore mining unit cost (US$/t mined)</t>
        </is>
      </c>
      <c r="G145" s="96" t="inlineStr">
        <is>
          <t>US$/t mined</t>
        </is>
      </c>
      <c r="H145" s="215" t="inlineStr">
        <is>
          <t>Per-year ore mining unit cost per tonne MINED (applied to tonnes mined, row 88). The report publishes per-year mining cost only as a US$M total (Table 22-2 Mining row, p.460) and the life-of-mine average US$53.31/t ex-capitalised pre-production opex (Table 21-15, p.449); per-year US$/t is not published and varies with the development vs production mix, so the per-year rate is an independent input reconciled to the report's per-year mining cost (life-of-mine US$673M operating; US$718.6M including the US$45.9M capitalised pre-production mining). Waste-development cost is folded in (the per-year waste split is not published).</t>
        </is>
      </c>
      <c r="Y145" s="24" t="n"/>
      <c r="AA145" s="94" t="n">
        <v>75.4639</v>
      </c>
      <c r="AB145" s="94" t="n">
        <v>75.4639</v>
      </c>
      <c r="AC145" s="94" t="n">
        <v>67.07940000000001</v>
      </c>
      <c r="AD145" s="94" t="n">
        <v>53.8336</v>
      </c>
      <c r="AE145" s="94" t="n">
        <v>57.2519</v>
      </c>
      <c r="AF145" s="94" t="n">
        <v>52.5328</v>
      </c>
      <c r="AG145" s="94" t="n">
        <v>48.8599</v>
      </c>
      <c r="AH145" s="94" t="n">
        <v>54.1422</v>
      </c>
      <c r="AI145" s="94" t="n">
        <v>58.7842</v>
      </c>
      <c r="AJ145" s="94" t="n">
        <v>53.5456</v>
      </c>
      <c r="AK145" s="94" t="n">
        <v>54.3103</v>
      </c>
      <c r="AL145" s="94" t="n">
        <v>71.8954</v>
      </c>
      <c r="AM145" s="94" t="n">
        <v>0</v>
      </c>
      <c r="AN145" s="94" t="n">
        <v>0</v>
      </c>
      <c r="AO145" s="120" t="n">
        <v>0</v>
      </c>
      <c r="AP145" s="120" t="n">
        <v>0</v>
      </c>
      <c r="AQ145" s="120" t="n">
        <v>0</v>
      </c>
      <c r="AR145" s="120" t="n">
        <v>0</v>
      </c>
      <c r="AS145" s="120" t="n">
        <v>0</v>
      </c>
      <c r="AT145" s="120" t="n">
        <v>0</v>
      </c>
      <c r="AU145" s="120" t="n">
        <v>0</v>
      </c>
      <c r="AV145" s="120" t="n">
        <v>0</v>
      </c>
      <c r="AW145" s="120" t="n">
        <v>0</v>
      </c>
      <c r="AX145" s="120" t="n">
        <v>0</v>
      </c>
      <c r="AY145" s="120" t="n">
        <v>0</v>
      </c>
      <c r="AZ145" s="120" t="n">
        <v>0</v>
      </c>
      <c r="BA145" s="120" t="n">
        <v>0</v>
      </c>
      <c r="BB145" s="120" t="n">
        <v>0</v>
      </c>
      <c r="BC145" s="120" t="n">
        <v>0</v>
      </c>
      <c r="BD145" s="120" t="n">
        <v>0</v>
      </c>
      <c r="BE145" s="120" t="n">
        <v>0</v>
      </c>
      <c r="BF145" s="120" t="n">
        <v>0</v>
      </c>
      <c r="BG145" s="120" t="n">
        <v>0</v>
      </c>
      <c r="BH145" s="120" t="n">
        <v>0</v>
      </c>
      <c r="BI145" s="120" t="n">
        <v>0</v>
      </c>
      <c r="BJ145" s="120" t="n">
        <v>0</v>
      </c>
      <c r="BK145" s="120" t="n">
        <v>0</v>
      </c>
      <c r="BL145" s="120" t="n">
        <v>0</v>
      </c>
      <c r="BM145" s="120" t="n">
        <v>0</v>
      </c>
      <c r="BN145" s="120" t="n">
        <v>0</v>
      </c>
      <c r="BO145" s="120" t="n">
        <v>0</v>
      </c>
      <c r="BP145" s="120" t="n">
        <v>0</v>
      </c>
      <c r="BQ145" s="120" t="n">
        <v>0</v>
      </c>
      <c r="BR145" s="120" t="n">
        <v>0</v>
      </c>
      <c r="BS145" s="120" t="n">
        <v>0</v>
      </c>
      <c r="BT145" s="120" t="n">
        <v>0</v>
      </c>
      <c r="BU145" s="120" t="n">
        <v>0</v>
      </c>
      <c r="BV145" s="120" t="n">
        <v>0</v>
      </c>
      <c r="BW145" s="120" t="n">
        <v>0</v>
      </c>
      <c r="BX145" s="120" t="n">
        <v>0</v>
      </c>
      <c r="BY145" s="120" t="n">
        <v>0</v>
      </c>
      <c r="BZ145" s="120" t="n">
        <v>0</v>
      </c>
      <c r="CA145" s="120" t="n">
        <v>0</v>
      </c>
      <c r="CB145" s="120" t="n">
        <v>0</v>
      </c>
      <c r="CC145" s="120" t="n">
        <v>0</v>
      </c>
      <c r="CD145" s="120" t="n">
        <v>0</v>
      </c>
      <c r="CE145" s="120" t="n">
        <v>0</v>
      </c>
      <c r="CF145" s="120" t="n">
        <v>0</v>
      </c>
      <c r="CG145" s="120" t="n">
        <v>0</v>
      </c>
      <c r="CH145" s="120" t="n">
        <v>0</v>
      </c>
      <c r="CI145" s="120" t="n">
        <v>0</v>
      </c>
      <c r="CJ145" s="120" t="n">
        <v>0</v>
      </c>
      <c r="CK145" s="120" t="n">
        <v>0</v>
      </c>
      <c r="CL145" s="120" t="n">
        <v>0</v>
      </c>
      <c r="CM145" s="120" t="n">
        <v>0</v>
      </c>
      <c r="CN145" s="120" t="n">
        <v>0</v>
      </c>
      <c r="CO145" s="120" t="n">
        <v>0</v>
      </c>
      <c r="CP145" s="120" t="n">
        <v>0</v>
      </c>
      <c r="CQ145" s="120" t="n">
        <v>0</v>
      </c>
      <c r="CR145" s="120" t="n">
        <v>0</v>
      </c>
      <c r="CS145" s="120" t="n">
        <v>0</v>
      </c>
      <c r="CT145" s="120" t="n">
        <v>0</v>
      </c>
      <c r="CU145" s="120" t="n">
        <v>0</v>
      </c>
      <c r="CV145" s="120" t="n">
        <v>0</v>
      </c>
      <c r="CW145" s="120" t="n">
        <v>0</v>
      </c>
      <c r="CX145" s="120" t="n">
        <v>0</v>
      </c>
      <c r="CY145" s="120" t="n">
        <v>0</v>
      </c>
      <c r="CZ145" s="120" t="n">
        <v>0</v>
      </c>
      <c r="DA145" s="120" t="n">
        <v>0</v>
      </c>
      <c r="DB145" s="120" t="n">
        <v>0</v>
      </c>
    </row>
    <row r="146" outlineLevel="3"/>
    <row r="147" outlineLevel="3">
      <c r="C147" s="20" t="inlineStr">
        <is>
          <t>Processing</t>
        </is>
      </c>
    </row>
    <row r="148" outlineLevel="3"/>
    <row r="149" outlineLevel="3">
      <c r="E149" s="2" t="inlineStr">
        <is>
          <t>Year</t>
        </is>
      </c>
      <c r="G149" s="21" t="n"/>
      <c r="AA149" s="72">
        <f>AA$4</f>
        <v/>
      </c>
      <c r="AB149" s="42">
        <f>AA149+1</f>
        <v/>
      </c>
      <c r="AC149" s="42">
        <f>AB149+1</f>
        <v/>
      </c>
      <c r="AD149" s="42">
        <f>AC149+1</f>
        <v/>
      </c>
      <c r="AE149" s="42">
        <f>AD149+1</f>
        <v/>
      </c>
      <c r="AF149" s="42">
        <f>AE149+1</f>
        <v/>
      </c>
      <c r="AG149" s="42">
        <f>AF149+1</f>
        <v/>
      </c>
      <c r="AH149" s="42">
        <f>AG149+1</f>
        <v/>
      </c>
      <c r="AI149" s="42">
        <f>AH149+1</f>
        <v/>
      </c>
      <c r="AJ149" s="42">
        <f>AI149+1</f>
        <v/>
      </c>
      <c r="AK149" s="42">
        <f>AJ149+1</f>
        <v/>
      </c>
      <c r="AL149" s="42">
        <f>AK149+1</f>
        <v/>
      </c>
      <c r="AM149" s="42">
        <f>AL149+1</f>
        <v/>
      </c>
      <c r="AN149" s="42">
        <f>AM149+1</f>
        <v/>
      </c>
      <c r="AO149" s="42">
        <f>AN149+1</f>
        <v/>
      </c>
      <c r="AP149" s="42">
        <f>AO149+1</f>
        <v/>
      </c>
      <c r="AQ149" s="42">
        <f>AP149+1</f>
        <v/>
      </c>
      <c r="AR149" s="42">
        <f>AQ149+1</f>
        <v/>
      </c>
      <c r="AS149" s="42">
        <f>AR149+1</f>
        <v/>
      </c>
      <c r="AT149" s="42">
        <f>AS149+1</f>
        <v/>
      </c>
      <c r="AU149" s="42">
        <f>AT149+1</f>
        <v/>
      </c>
      <c r="AV149" s="42">
        <f>AU149+1</f>
        <v/>
      </c>
      <c r="AW149" s="42">
        <f>AV149+1</f>
        <v/>
      </c>
      <c r="AX149" s="42">
        <f>AW149+1</f>
        <v/>
      </c>
      <c r="AY149" s="42">
        <f>AX149+1</f>
        <v/>
      </c>
      <c r="AZ149" s="42">
        <f>AY149+1</f>
        <v/>
      </c>
      <c r="BA149" s="42">
        <f>AZ149+1</f>
        <v/>
      </c>
      <c r="BB149" s="42">
        <f>BA149+1</f>
        <v/>
      </c>
      <c r="BC149" s="42">
        <f>BB149+1</f>
        <v/>
      </c>
      <c r="BD149" s="42">
        <f>BC149+1</f>
        <v/>
      </c>
      <c r="BE149" s="42">
        <f>BD149+1</f>
        <v/>
      </c>
      <c r="BF149" s="42">
        <f>BE149+1</f>
        <v/>
      </c>
      <c r="BG149" s="42">
        <f>BF149+1</f>
        <v/>
      </c>
      <c r="BH149" s="42">
        <f>BG149+1</f>
        <v/>
      </c>
      <c r="BI149" s="42">
        <f>BH149+1</f>
        <v/>
      </c>
      <c r="BJ149" s="42">
        <f>BI149+1</f>
        <v/>
      </c>
      <c r="BK149" s="42">
        <f>BJ149+1</f>
        <v/>
      </c>
      <c r="BL149" s="42">
        <f>BK149+1</f>
        <v/>
      </c>
      <c r="BM149" s="42">
        <f>BL149+1</f>
        <v/>
      </c>
      <c r="BN149" s="42">
        <f>BM149+1</f>
        <v/>
      </c>
      <c r="BO149" s="42">
        <f>BN149+1</f>
        <v/>
      </c>
      <c r="BP149" s="42">
        <f>BO149+1</f>
        <v/>
      </c>
      <c r="BQ149" s="42">
        <f>BP149+1</f>
        <v/>
      </c>
      <c r="BR149" s="42">
        <f>BQ149+1</f>
        <v/>
      </c>
      <c r="BS149" s="42">
        <f>BR149+1</f>
        <v/>
      </c>
      <c r="BT149" s="42">
        <f>BS149+1</f>
        <v/>
      </c>
      <c r="BU149" s="42">
        <f>BT149+1</f>
        <v/>
      </c>
      <c r="BV149" s="42">
        <f>BU149+1</f>
        <v/>
      </c>
      <c r="BW149" s="42">
        <f>BV149+1</f>
        <v/>
      </c>
      <c r="BX149" s="42">
        <f>BW149+1</f>
        <v/>
      </c>
      <c r="BY149" s="42">
        <f>BX149+1</f>
        <v/>
      </c>
      <c r="BZ149" s="42">
        <f>BY149+1</f>
        <v/>
      </c>
      <c r="CA149" s="42">
        <f>BZ149+1</f>
        <v/>
      </c>
      <c r="CB149" s="42">
        <f>CA149+1</f>
        <v/>
      </c>
      <c r="CC149" s="42">
        <f>CB149+1</f>
        <v/>
      </c>
      <c r="CD149" s="42">
        <f>CC149+1</f>
        <v/>
      </c>
      <c r="CE149" s="42">
        <f>CD149+1</f>
        <v/>
      </c>
      <c r="CF149" s="42">
        <f>CE149+1</f>
        <v/>
      </c>
      <c r="CG149" s="42">
        <f>CF149+1</f>
        <v/>
      </c>
      <c r="CH149" s="42">
        <f>CG149+1</f>
        <v/>
      </c>
      <c r="CI149" s="42">
        <f>CH149+1</f>
        <v/>
      </c>
      <c r="CJ149" s="42">
        <f>CI149+1</f>
        <v/>
      </c>
      <c r="CK149" s="42">
        <f>CJ149+1</f>
        <v/>
      </c>
      <c r="CL149" s="42">
        <f>CK149+1</f>
        <v/>
      </c>
      <c r="CM149" s="42">
        <f>CL149+1</f>
        <v/>
      </c>
      <c r="CN149" s="42">
        <f>CM149+1</f>
        <v/>
      </c>
      <c r="CO149" s="42">
        <f>CN149+1</f>
        <v/>
      </c>
      <c r="CP149" s="42">
        <f>CO149+1</f>
        <v/>
      </c>
      <c r="CQ149" s="42">
        <f>CP149+1</f>
        <v/>
      </c>
      <c r="CR149" s="42">
        <f>CQ149+1</f>
        <v/>
      </c>
      <c r="CS149" s="42">
        <f>CR149+1</f>
        <v/>
      </c>
      <c r="CT149" s="42">
        <f>CS149+1</f>
        <v/>
      </c>
      <c r="CU149" s="42">
        <f>CT149+1</f>
        <v/>
      </c>
      <c r="CV149" s="42">
        <f>CU149+1</f>
        <v/>
      </c>
      <c r="CW149" s="42">
        <f>CV149+1</f>
        <v/>
      </c>
      <c r="CX149" s="42">
        <f>CW149+1</f>
        <v/>
      </c>
      <c r="CY149" s="42">
        <f>CX149+1</f>
        <v/>
      </c>
      <c r="CZ149" s="42">
        <f>CY149+1</f>
        <v/>
      </c>
      <c r="DA149" s="42">
        <f>CZ149+1</f>
        <v/>
      </c>
      <c r="DB149" s="42">
        <f>DA149+1</f>
        <v/>
      </c>
    </row>
    <row r="150" outlineLevel="3">
      <c r="E150" s="213" t="inlineStr">
        <is>
          <t>Processing (incl. TSF)</t>
        </is>
      </c>
      <c r="G150" s="96" t="inlineStr">
        <is>
          <t>US$/t</t>
        </is>
      </c>
      <c r="H150" s="215" t="inlineStr">
        <is>
          <t>Processing unit cost (incl. TSF), built as the report's two-phase step: Phase 1 (Yr1-3, whole-ore leach, 1.2 Mt/a) US$25.45/t and Phase 2 (Yr4+, flotation + leach, 1.46 Mt/a) US$24.64/t (Tables 21-17/21-18, S21.3.4, p.450; life-of-mine average US$24.84/t). Pre-production processing is capitalised and excluded from this operating line.</t>
        </is>
      </c>
      <c r="Y150" s="23" t="n"/>
      <c r="AA150" s="94" t="n">
        <v>0</v>
      </c>
      <c r="AB150" s="94" t="n">
        <v>25.45</v>
      </c>
      <c r="AC150" s="94" t="n">
        <v>25.45</v>
      </c>
      <c r="AD150" s="94" t="n">
        <v>25.45</v>
      </c>
      <c r="AE150" s="94" t="n">
        <v>25.45</v>
      </c>
      <c r="AF150" s="94" t="n">
        <v>24.64</v>
      </c>
      <c r="AG150" s="94" t="n">
        <v>24.64</v>
      </c>
      <c r="AH150" s="94" t="n">
        <v>24.64</v>
      </c>
      <c r="AI150" s="94" t="n">
        <v>24.64</v>
      </c>
      <c r="AJ150" s="94" t="n">
        <v>24.64</v>
      </c>
      <c r="AK150" s="94" t="n">
        <v>24.64</v>
      </c>
      <c r="AL150" s="94" t="n">
        <v>24.64</v>
      </c>
      <c r="AM150" s="94" t="n">
        <v>0</v>
      </c>
      <c r="AN150" s="94" t="n">
        <v>0</v>
      </c>
      <c r="AO150" s="120" t="n">
        <v>0</v>
      </c>
      <c r="AP150" s="120" t="n">
        <v>0</v>
      </c>
      <c r="AQ150" s="120" t="n">
        <v>0</v>
      </c>
      <c r="AR150" s="120" t="n">
        <v>0</v>
      </c>
      <c r="AS150" s="120" t="n">
        <v>0</v>
      </c>
      <c r="AT150" s="120" t="n">
        <v>0</v>
      </c>
      <c r="AU150" s="120" t="n">
        <v>0</v>
      </c>
      <c r="AV150" s="120" t="n">
        <v>0</v>
      </c>
      <c r="AW150" s="120" t="n">
        <v>0</v>
      </c>
      <c r="AX150" s="120" t="n">
        <v>0</v>
      </c>
      <c r="AY150" s="120" t="n">
        <v>0</v>
      </c>
      <c r="AZ150" s="120" t="n">
        <v>0</v>
      </c>
      <c r="BA150" s="120" t="n">
        <v>0</v>
      </c>
      <c r="BB150" s="120" t="n">
        <v>0</v>
      </c>
      <c r="BC150" s="120" t="n">
        <v>0</v>
      </c>
      <c r="BD150" s="120" t="n">
        <v>0</v>
      </c>
      <c r="BE150" s="120" t="n">
        <v>0</v>
      </c>
      <c r="BF150" s="120" t="n">
        <v>0</v>
      </c>
      <c r="BG150" s="120" t="n">
        <v>0</v>
      </c>
      <c r="BH150" s="120" t="n">
        <v>0</v>
      </c>
      <c r="BI150" s="120" t="n">
        <v>0</v>
      </c>
      <c r="BJ150" s="120" t="n">
        <v>0</v>
      </c>
      <c r="BK150" s="120" t="n">
        <v>0</v>
      </c>
      <c r="BL150" s="120" t="n">
        <v>0</v>
      </c>
      <c r="BM150" s="120" t="n">
        <v>0</v>
      </c>
      <c r="BN150" s="120" t="n">
        <v>0</v>
      </c>
      <c r="BO150" s="120" t="n">
        <v>0</v>
      </c>
      <c r="BP150" s="120" t="n">
        <v>0</v>
      </c>
      <c r="BQ150" s="120" t="n">
        <v>0</v>
      </c>
      <c r="BR150" s="120" t="n">
        <v>0</v>
      </c>
      <c r="BS150" s="120" t="n">
        <v>0</v>
      </c>
      <c r="BT150" s="120" t="n">
        <v>0</v>
      </c>
      <c r="BU150" s="120" t="n">
        <v>0</v>
      </c>
      <c r="BV150" s="120" t="n">
        <v>0</v>
      </c>
      <c r="BW150" s="120" t="n">
        <v>0</v>
      </c>
      <c r="BX150" s="120" t="n">
        <v>0</v>
      </c>
      <c r="BY150" s="120" t="n">
        <v>0</v>
      </c>
      <c r="BZ150" s="120" t="n">
        <v>0</v>
      </c>
      <c r="CA150" s="120" t="n">
        <v>0</v>
      </c>
      <c r="CB150" s="120" t="n">
        <v>0</v>
      </c>
      <c r="CC150" s="120" t="n">
        <v>0</v>
      </c>
      <c r="CD150" s="120" t="n">
        <v>0</v>
      </c>
      <c r="CE150" s="120" t="n">
        <v>0</v>
      </c>
      <c r="CF150" s="120" t="n">
        <v>0</v>
      </c>
      <c r="CG150" s="120" t="n">
        <v>0</v>
      </c>
      <c r="CH150" s="120" t="n">
        <v>0</v>
      </c>
      <c r="CI150" s="120" t="n">
        <v>0</v>
      </c>
      <c r="CJ150" s="120" t="n">
        <v>0</v>
      </c>
      <c r="CK150" s="120" t="n">
        <v>0</v>
      </c>
      <c r="CL150" s="120" t="n">
        <v>0</v>
      </c>
      <c r="CM150" s="120" t="n">
        <v>0</v>
      </c>
      <c r="CN150" s="120" t="n">
        <v>0</v>
      </c>
      <c r="CO150" s="120" t="n">
        <v>0</v>
      </c>
      <c r="CP150" s="120" t="n">
        <v>0</v>
      </c>
      <c r="CQ150" s="120" t="n">
        <v>0</v>
      </c>
      <c r="CR150" s="120" t="n">
        <v>0</v>
      </c>
      <c r="CS150" s="120" t="n">
        <v>0</v>
      </c>
      <c r="CT150" s="120" t="n">
        <v>0</v>
      </c>
      <c r="CU150" s="120" t="n">
        <v>0</v>
      </c>
      <c r="CV150" s="120" t="n">
        <v>0</v>
      </c>
      <c r="CW150" s="120" t="n">
        <v>0</v>
      </c>
      <c r="CX150" s="120" t="n">
        <v>0</v>
      </c>
      <c r="CY150" s="120" t="n">
        <v>0</v>
      </c>
      <c r="CZ150" s="120" t="n">
        <v>0</v>
      </c>
      <c r="DA150" s="120" t="n">
        <v>0</v>
      </c>
      <c r="DB150" s="120" t="n">
        <v>0</v>
      </c>
    </row>
    <row r="151" outlineLevel="3">
      <c r="E151" s="125" t="n"/>
      <c r="G151" s="21">
        <f>Currency_unit&amp;"/t processed"</f>
        <v/>
      </c>
      <c r="Y151" s="23" t="n"/>
      <c r="AA151" s="120" t="n">
        <v>0</v>
      </c>
      <c r="AB151" s="120" t="n">
        <v>0</v>
      </c>
      <c r="AC151" s="120" t="n">
        <v>0</v>
      </c>
      <c r="AD151" s="120" t="n">
        <v>0</v>
      </c>
      <c r="AE151" s="120" t="n">
        <v>0</v>
      </c>
      <c r="AF151" s="120" t="n">
        <v>0</v>
      </c>
      <c r="AG151" s="120" t="n">
        <v>0</v>
      </c>
      <c r="AH151" s="120" t="n">
        <v>0</v>
      </c>
      <c r="AI151" s="120" t="n">
        <v>0</v>
      </c>
      <c r="AJ151" s="120" t="n">
        <v>0</v>
      </c>
      <c r="AK151" s="120" t="n">
        <v>0</v>
      </c>
      <c r="AL151" s="120" t="n">
        <v>0</v>
      </c>
      <c r="AM151" s="120" t="n">
        <v>0</v>
      </c>
      <c r="AN151" s="120" t="n">
        <v>0</v>
      </c>
      <c r="AO151" s="120" t="n">
        <v>0</v>
      </c>
      <c r="AP151" s="120" t="n">
        <v>0</v>
      </c>
      <c r="AQ151" s="120" t="n">
        <v>0</v>
      </c>
      <c r="AR151" s="120" t="n">
        <v>0</v>
      </c>
      <c r="AS151" s="120" t="n">
        <v>0</v>
      </c>
      <c r="AT151" s="120" t="n">
        <v>0</v>
      </c>
      <c r="AU151" s="120" t="n">
        <v>0</v>
      </c>
      <c r="AV151" s="120" t="n">
        <v>0</v>
      </c>
      <c r="AW151" s="120" t="n">
        <v>0</v>
      </c>
      <c r="AX151" s="120" t="n">
        <v>0</v>
      </c>
      <c r="AY151" s="120" t="n">
        <v>0</v>
      </c>
      <c r="AZ151" s="120" t="n">
        <v>0</v>
      </c>
      <c r="BA151" s="120" t="n">
        <v>0</v>
      </c>
      <c r="BB151" s="120" t="n">
        <v>0</v>
      </c>
      <c r="BC151" s="120" t="n">
        <v>0</v>
      </c>
      <c r="BD151" s="120" t="n">
        <v>0</v>
      </c>
      <c r="BE151" s="120" t="n">
        <v>0</v>
      </c>
      <c r="BF151" s="120" t="n">
        <v>0</v>
      </c>
      <c r="BG151" s="120" t="n">
        <v>0</v>
      </c>
      <c r="BH151" s="120" t="n">
        <v>0</v>
      </c>
      <c r="BI151" s="120" t="n">
        <v>0</v>
      </c>
      <c r="BJ151" s="120" t="n">
        <v>0</v>
      </c>
      <c r="BK151" s="120" t="n">
        <v>0</v>
      </c>
      <c r="BL151" s="120" t="n">
        <v>0</v>
      </c>
      <c r="BM151" s="120" t="n">
        <v>0</v>
      </c>
      <c r="BN151" s="120" t="n">
        <v>0</v>
      </c>
      <c r="BO151" s="120" t="n">
        <v>0</v>
      </c>
      <c r="BP151" s="120" t="n">
        <v>0</v>
      </c>
      <c r="BQ151" s="120" t="n">
        <v>0</v>
      </c>
      <c r="BR151" s="120" t="n">
        <v>0</v>
      </c>
      <c r="BS151" s="120" t="n">
        <v>0</v>
      </c>
      <c r="BT151" s="120" t="n">
        <v>0</v>
      </c>
      <c r="BU151" s="120" t="n">
        <v>0</v>
      </c>
      <c r="BV151" s="120" t="n">
        <v>0</v>
      </c>
      <c r="BW151" s="120" t="n">
        <v>0</v>
      </c>
      <c r="BX151" s="120" t="n">
        <v>0</v>
      </c>
      <c r="BY151" s="120" t="n">
        <v>0</v>
      </c>
      <c r="BZ151" s="120" t="n">
        <v>0</v>
      </c>
      <c r="CA151" s="120" t="n">
        <v>0</v>
      </c>
      <c r="CB151" s="120" t="n">
        <v>0</v>
      </c>
      <c r="CC151" s="120" t="n">
        <v>0</v>
      </c>
      <c r="CD151" s="120" t="n">
        <v>0</v>
      </c>
      <c r="CE151" s="120" t="n">
        <v>0</v>
      </c>
      <c r="CF151" s="120" t="n">
        <v>0</v>
      </c>
      <c r="CG151" s="120" t="n">
        <v>0</v>
      </c>
      <c r="CH151" s="120" t="n">
        <v>0</v>
      </c>
      <c r="CI151" s="120" t="n">
        <v>0</v>
      </c>
      <c r="CJ151" s="120" t="n">
        <v>0</v>
      </c>
      <c r="CK151" s="120" t="n">
        <v>0</v>
      </c>
      <c r="CL151" s="120" t="n">
        <v>0</v>
      </c>
      <c r="CM151" s="120" t="n">
        <v>0</v>
      </c>
      <c r="CN151" s="120" t="n">
        <v>0</v>
      </c>
      <c r="CO151" s="120" t="n">
        <v>0</v>
      </c>
      <c r="CP151" s="120" t="n">
        <v>0</v>
      </c>
      <c r="CQ151" s="120" t="n">
        <v>0</v>
      </c>
      <c r="CR151" s="120" t="n">
        <v>0</v>
      </c>
      <c r="CS151" s="120" t="n">
        <v>0</v>
      </c>
      <c r="CT151" s="120" t="n">
        <v>0</v>
      </c>
      <c r="CU151" s="120" t="n">
        <v>0</v>
      </c>
      <c r="CV151" s="120" t="n">
        <v>0</v>
      </c>
      <c r="CW151" s="120" t="n">
        <v>0</v>
      </c>
      <c r="CX151" s="120" t="n">
        <v>0</v>
      </c>
      <c r="CY151" s="120" t="n">
        <v>0</v>
      </c>
      <c r="CZ151" s="120" t="n">
        <v>0</v>
      </c>
      <c r="DA151" s="120" t="n">
        <v>0</v>
      </c>
      <c r="DB151" s="120" t="n">
        <v>0</v>
      </c>
    </row>
    <row r="152" outlineLevel="3">
      <c r="E152" s="125" t="n"/>
      <c r="G152" s="21">
        <f>Currency_unit&amp;"/t processed"</f>
        <v/>
      </c>
      <c r="Y152" s="23" t="n"/>
      <c r="AA152" s="120" t="n">
        <v>0</v>
      </c>
      <c r="AB152" s="120" t="n">
        <v>0</v>
      </c>
      <c r="AC152" s="120" t="n">
        <v>0</v>
      </c>
      <c r="AD152" s="120" t="n">
        <v>0</v>
      </c>
      <c r="AE152" s="120" t="n">
        <v>0</v>
      </c>
      <c r="AF152" s="120" t="n">
        <v>0</v>
      </c>
      <c r="AG152" s="120" t="n">
        <v>0</v>
      </c>
      <c r="AH152" s="120" t="n">
        <v>0</v>
      </c>
      <c r="AI152" s="120" t="n">
        <v>0</v>
      </c>
      <c r="AJ152" s="120" t="n">
        <v>0</v>
      </c>
      <c r="AK152" s="120" t="n">
        <v>0</v>
      </c>
      <c r="AL152" s="120" t="n">
        <v>0</v>
      </c>
      <c r="AM152" s="120" t="n">
        <v>0</v>
      </c>
      <c r="AN152" s="120" t="n">
        <v>0</v>
      </c>
      <c r="AO152" s="120" t="n">
        <v>0</v>
      </c>
      <c r="AP152" s="120" t="n">
        <v>0</v>
      </c>
      <c r="AQ152" s="120" t="n">
        <v>0</v>
      </c>
      <c r="AR152" s="120" t="n">
        <v>0</v>
      </c>
      <c r="AS152" s="120" t="n">
        <v>0</v>
      </c>
      <c r="AT152" s="120" t="n">
        <v>0</v>
      </c>
      <c r="AU152" s="120" t="n">
        <v>0</v>
      </c>
      <c r="AV152" s="120" t="n">
        <v>0</v>
      </c>
      <c r="AW152" s="120" t="n">
        <v>0</v>
      </c>
      <c r="AX152" s="120" t="n">
        <v>0</v>
      </c>
      <c r="AY152" s="120" t="n">
        <v>0</v>
      </c>
      <c r="AZ152" s="120" t="n">
        <v>0</v>
      </c>
      <c r="BA152" s="120" t="n">
        <v>0</v>
      </c>
      <c r="BB152" s="120" t="n">
        <v>0</v>
      </c>
      <c r="BC152" s="120" t="n">
        <v>0</v>
      </c>
      <c r="BD152" s="120" t="n">
        <v>0</v>
      </c>
      <c r="BE152" s="120" t="n">
        <v>0</v>
      </c>
      <c r="BF152" s="120" t="n">
        <v>0</v>
      </c>
      <c r="BG152" s="120" t="n">
        <v>0</v>
      </c>
      <c r="BH152" s="120" t="n">
        <v>0</v>
      </c>
      <c r="BI152" s="120" t="n">
        <v>0</v>
      </c>
      <c r="BJ152" s="120" t="n">
        <v>0</v>
      </c>
      <c r="BK152" s="120" t="n">
        <v>0</v>
      </c>
      <c r="BL152" s="120" t="n">
        <v>0</v>
      </c>
      <c r="BM152" s="120" t="n">
        <v>0</v>
      </c>
      <c r="BN152" s="120" t="n">
        <v>0</v>
      </c>
      <c r="BO152" s="120" t="n">
        <v>0</v>
      </c>
      <c r="BP152" s="120" t="n">
        <v>0</v>
      </c>
      <c r="BQ152" s="120" t="n">
        <v>0</v>
      </c>
      <c r="BR152" s="120" t="n">
        <v>0</v>
      </c>
      <c r="BS152" s="120" t="n">
        <v>0</v>
      </c>
      <c r="BT152" s="120" t="n">
        <v>0</v>
      </c>
      <c r="BU152" s="120" t="n">
        <v>0</v>
      </c>
      <c r="BV152" s="120" t="n">
        <v>0</v>
      </c>
      <c r="BW152" s="120" t="n">
        <v>0</v>
      </c>
      <c r="BX152" s="120" t="n">
        <v>0</v>
      </c>
      <c r="BY152" s="120" t="n">
        <v>0</v>
      </c>
      <c r="BZ152" s="120" t="n">
        <v>0</v>
      </c>
      <c r="CA152" s="120" t="n">
        <v>0</v>
      </c>
      <c r="CB152" s="120" t="n">
        <v>0</v>
      </c>
      <c r="CC152" s="120" t="n">
        <v>0</v>
      </c>
      <c r="CD152" s="120" t="n">
        <v>0</v>
      </c>
      <c r="CE152" s="120" t="n">
        <v>0</v>
      </c>
      <c r="CF152" s="120" t="n">
        <v>0</v>
      </c>
      <c r="CG152" s="120" t="n">
        <v>0</v>
      </c>
      <c r="CH152" s="120" t="n">
        <v>0</v>
      </c>
      <c r="CI152" s="120" t="n">
        <v>0</v>
      </c>
      <c r="CJ152" s="120" t="n">
        <v>0</v>
      </c>
      <c r="CK152" s="120" t="n">
        <v>0</v>
      </c>
      <c r="CL152" s="120" t="n">
        <v>0</v>
      </c>
      <c r="CM152" s="120" t="n">
        <v>0</v>
      </c>
      <c r="CN152" s="120" t="n">
        <v>0</v>
      </c>
      <c r="CO152" s="120" t="n">
        <v>0</v>
      </c>
      <c r="CP152" s="120" t="n">
        <v>0</v>
      </c>
      <c r="CQ152" s="120" t="n">
        <v>0</v>
      </c>
      <c r="CR152" s="120" t="n">
        <v>0</v>
      </c>
      <c r="CS152" s="120" t="n">
        <v>0</v>
      </c>
      <c r="CT152" s="120" t="n">
        <v>0</v>
      </c>
      <c r="CU152" s="120" t="n">
        <v>0</v>
      </c>
      <c r="CV152" s="120" t="n">
        <v>0</v>
      </c>
      <c r="CW152" s="120" t="n">
        <v>0</v>
      </c>
      <c r="CX152" s="120" t="n">
        <v>0</v>
      </c>
      <c r="CY152" s="120" t="n">
        <v>0</v>
      </c>
      <c r="CZ152" s="120" t="n">
        <v>0</v>
      </c>
      <c r="DA152" s="120" t="n">
        <v>0</v>
      </c>
      <c r="DB152" s="120" t="n">
        <v>0</v>
      </c>
    </row>
    <row r="153" outlineLevel="3">
      <c r="E153" s="125" t="n"/>
      <c r="G153" s="21">
        <f>Currency_unit&amp;"/t processed"</f>
        <v/>
      </c>
      <c r="Y153" s="23" t="n"/>
      <c r="AA153" s="120" t="n">
        <v>0</v>
      </c>
      <c r="AB153" s="120" t="n">
        <v>0</v>
      </c>
      <c r="AC153" s="120" t="n">
        <v>0</v>
      </c>
      <c r="AD153" s="120" t="n">
        <v>0</v>
      </c>
      <c r="AE153" s="120" t="n">
        <v>0</v>
      </c>
      <c r="AF153" s="120" t="n">
        <v>0</v>
      </c>
      <c r="AG153" s="120" t="n">
        <v>0</v>
      </c>
      <c r="AH153" s="120" t="n">
        <v>0</v>
      </c>
      <c r="AI153" s="120" t="n">
        <v>0</v>
      </c>
      <c r="AJ153" s="120" t="n">
        <v>0</v>
      </c>
      <c r="AK153" s="120" t="n">
        <v>0</v>
      </c>
      <c r="AL153" s="120" t="n">
        <v>0</v>
      </c>
      <c r="AM153" s="120" t="n">
        <v>0</v>
      </c>
      <c r="AN153" s="120" t="n">
        <v>0</v>
      </c>
      <c r="AO153" s="120" t="n">
        <v>0</v>
      </c>
      <c r="AP153" s="120" t="n">
        <v>0</v>
      </c>
      <c r="AQ153" s="120" t="n">
        <v>0</v>
      </c>
      <c r="AR153" s="120" t="n">
        <v>0</v>
      </c>
      <c r="AS153" s="120" t="n">
        <v>0</v>
      </c>
      <c r="AT153" s="120" t="n">
        <v>0</v>
      </c>
      <c r="AU153" s="120" t="n">
        <v>0</v>
      </c>
      <c r="AV153" s="120" t="n">
        <v>0</v>
      </c>
      <c r="AW153" s="120" t="n">
        <v>0</v>
      </c>
      <c r="AX153" s="120" t="n">
        <v>0</v>
      </c>
      <c r="AY153" s="120" t="n">
        <v>0</v>
      </c>
      <c r="AZ153" s="120" t="n">
        <v>0</v>
      </c>
      <c r="BA153" s="120" t="n">
        <v>0</v>
      </c>
      <c r="BB153" s="120" t="n">
        <v>0</v>
      </c>
      <c r="BC153" s="120" t="n">
        <v>0</v>
      </c>
      <c r="BD153" s="120" t="n">
        <v>0</v>
      </c>
      <c r="BE153" s="120" t="n">
        <v>0</v>
      </c>
      <c r="BF153" s="120" t="n">
        <v>0</v>
      </c>
      <c r="BG153" s="120" t="n">
        <v>0</v>
      </c>
      <c r="BH153" s="120" t="n">
        <v>0</v>
      </c>
      <c r="BI153" s="120" t="n">
        <v>0</v>
      </c>
      <c r="BJ153" s="120" t="n">
        <v>0</v>
      </c>
      <c r="BK153" s="120" t="n">
        <v>0</v>
      </c>
      <c r="BL153" s="120" t="n">
        <v>0</v>
      </c>
      <c r="BM153" s="120" t="n">
        <v>0</v>
      </c>
      <c r="BN153" s="120" t="n">
        <v>0</v>
      </c>
      <c r="BO153" s="120" t="n">
        <v>0</v>
      </c>
      <c r="BP153" s="120" t="n">
        <v>0</v>
      </c>
      <c r="BQ153" s="120" t="n">
        <v>0</v>
      </c>
      <c r="BR153" s="120" t="n">
        <v>0</v>
      </c>
      <c r="BS153" s="120" t="n">
        <v>0</v>
      </c>
      <c r="BT153" s="120" t="n">
        <v>0</v>
      </c>
      <c r="BU153" s="120" t="n">
        <v>0</v>
      </c>
      <c r="BV153" s="120" t="n">
        <v>0</v>
      </c>
      <c r="BW153" s="120" t="n">
        <v>0</v>
      </c>
      <c r="BX153" s="120" t="n">
        <v>0</v>
      </c>
      <c r="BY153" s="120" t="n">
        <v>0</v>
      </c>
      <c r="BZ153" s="120" t="n">
        <v>0</v>
      </c>
      <c r="CA153" s="120" t="n">
        <v>0</v>
      </c>
      <c r="CB153" s="120" t="n">
        <v>0</v>
      </c>
      <c r="CC153" s="120" t="n">
        <v>0</v>
      </c>
      <c r="CD153" s="120" t="n">
        <v>0</v>
      </c>
      <c r="CE153" s="120" t="n">
        <v>0</v>
      </c>
      <c r="CF153" s="120" t="n">
        <v>0</v>
      </c>
      <c r="CG153" s="120" t="n">
        <v>0</v>
      </c>
      <c r="CH153" s="120" t="n">
        <v>0</v>
      </c>
      <c r="CI153" s="120" t="n">
        <v>0</v>
      </c>
      <c r="CJ153" s="120" t="n">
        <v>0</v>
      </c>
      <c r="CK153" s="120" t="n">
        <v>0</v>
      </c>
      <c r="CL153" s="120" t="n">
        <v>0</v>
      </c>
      <c r="CM153" s="120" t="n">
        <v>0</v>
      </c>
      <c r="CN153" s="120" t="n">
        <v>0</v>
      </c>
      <c r="CO153" s="120" t="n">
        <v>0</v>
      </c>
      <c r="CP153" s="120" t="n">
        <v>0</v>
      </c>
      <c r="CQ153" s="120" t="n">
        <v>0</v>
      </c>
      <c r="CR153" s="120" t="n">
        <v>0</v>
      </c>
      <c r="CS153" s="120" t="n">
        <v>0</v>
      </c>
      <c r="CT153" s="120" t="n">
        <v>0</v>
      </c>
      <c r="CU153" s="120" t="n">
        <v>0</v>
      </c>
      <c r="CV153" s="120" t="n">
        <v>0</v>
      </c>
      <c r="CW153" s="120" t="n">
        <v>0</v>
      </c>
      <c r="CX153" s="120" t="n">
        <v>0</v>
      </c>
      <c r="CY153" s="120" t="n">
        <v>0</v>
      </c>
      <c r="CZ153" s="120" t="n">
        <v>0</v>
      </c>
      <c r="DA153" s="120" t="n">
        <v>0</v>
      </c>
      <c r="DB153" s="120" t="n">
        <v>0</v>
      </c>
    </row>
    <row r="154" outlineLevel="3"/>
    <row r="155" outlineLevel="2"/>
    <row r="156" outlineLevel="2" ht="18" customHeight="1" thickBot="1">
      <c r="B156" s="19" t="inlineStr">
        <is>
          <t>Fixed Costs</t>
        </is>
      </c>
      <c r="C156" s="19" t="n"/>
      <c r="D156" s="19" t="n"/>
      <c r="E156" s="19" t="n"/>
      <c r="F156" s="19" t="n"/>
      <c r="G156" s="19" t="n"/>
      <c r="H156" s="19" t="n"/>
      <c r="I156" s="19" t="n"/>
      <c r="J156" s="19" t="n"/>
      <c r="K156" s="19" t="n"/>
      <c r="L156" s="19" t="n"/>
      <c r="M156" s="19" t="n"/>
      <c r="N156" s="19" t="n"/>
      <c r="O156" s="19" t="n"/>
      <c r="P156" s="19" t="n"/>
      <c r="Q156" s="19" t="n"/>
      <c r="R156" s="19" t="n"/>
      <c r="S156" s="19" t="n"/>
      <c r="T156" s="19" t="n"/>
      <c r="U156" s="19" t="n"/>
      <c r="V156" s="19" t="n"/>
      <c r="W156" s="19" t="n"/>
      <c r="X156" s="19" t="n"/>
      <c r="Y156" s="19" t="n"/>
      <c r="Z156" s="19" t="n"/>
      <c r="AA156" s="19" t="n"/>
      <c r="AB156" s="19" t="n"/>
      <c r="AC156" s="19" t="n"/>
      <c r="AD156" s="19" t="n"/>
      <c r="AE156" s="19" t="n"/>
      <c r="AF156" s="19" t="n"/>
      <c r="AG156" s="19" t="n"/>
      <c r="AH156" s="19" t="n"/>
      <c r="AI156" s="19" t="n"/>
      <c r="AJ156" s="19" t="n"/>
      <c r="AK156" s="19" t="n"/>
      <c r="AL156" s="19" t="n"/>
      <c r="AM156" s="19" t="n"/>
      <c r="AN156" s="19" t="n"/>
      <c r="AO156" s="19" t="n"/>
      <c r="AP156" s="19" t="n"/>
      <c r="AQ156" s="19" t="n"/>
      <c r="AR156" s="19" t="n"/>
      <c r="AS156" s="19" t="n"/>
      <c r="AT156" s="19" t="n"/>
      <c r="AU156" s="19" t="n"/>
      <c r="AV156" s="19" t="n"/>
      <c r="AW156" s="19" t="n"/>
      <c r="AX156" s="19" t="n"/>
      <c r="AY156" s="19" t="n"/>
      <c r="AZ156" s="19" t="n"/>
      <c r="BA156" s="19" t="n"/>
      <c r="BB156" s="19" t="n"/>
      <c r="BC156" s="19" t="n"/>
      <c r="BD156" s="19" t="n"/>
      <c r="BE156" s="19" t="n"/>
      <c r="BF156" s="19" t="n"/>
      <c r="BG156" s="19" t="n"/>
      <c r="BH156" s="19" t="n"/>
      <c r="BI156" s="19" t="n"/>
      <c r="BJ156" s="19" t="n"/>
      <c r="BK156" s="19" t="n"/>
      <c r="BL156" s="19" t="n"/>
      <c r="BM156" s="19" t="n"/>
      <c r="BN156" s="19" t="n"/>
      <c r="BO156" s="19" t="n"/>
      <c r="BP156" s="19" t="n"/>
      <c r="BQ156" s="19" t="n"/>
      <c r="BR156" s="19" t="n"/>
      <c r="BS156" s="19" t="n"/>
      <c r="BT156" s="19" t="n"/>
      <c r="BU156" s="19" t="n"/>
      <c r="BV156" s="19" t="n"/>
      <c r="BW156" s="19" t="n"/>
      <c r="BX156" s="19" t="n"/>
      <c r="BY156" s="19" t="n"/>
      <c r="BZ156" s="19" t="n"/>
      <c r="CA156" s="19" t="n"/>
      <c r="CB156" s="19" t="n"/>
      <c r="CC156" s="19" t="n"/>
      <c r="CD156" s="19" t="n"/>
      <c r="CE156" s="19" t="n"/>
      <c r="CF156" s="19" t="n"/>
      <c r="CG156" s="19" t="n"/>
      <c r="CH156" s="19" t="n"/>
      <c r="CI156" s="19" t="n"/>
      <c r="CJ156" s="19" t="n"/>
      <c r="CK156" s="19" t="n"/>
      <c r="CL156" s="19" t="n"/>
      <c r="CM156" s="19" t="n"/>
      <c r="CN156" s="19" t="n"/>
      <c r="CO156" s="19" t="n"/>
      <c r="CP156" s="19" t="n"/>
      <c r="CQ156" s="19" t="n"/>
      <c r="CR156" s="19" t="n"/>
      <c r="CS156" s="19" t="n"/>
      <c r="CT156" s="19" t="n"/>
      <c r="CU156" s="19" t="n"/>
      <c r="CV156" s="19" t="n"/>
      <c r="CW156" s="19" t="n"/>
      <c r="CX156" s="19" t="n"/>
      <c r="CY156" s="19" t="n"/>
      <c r="CZ156" s="19" t="n"/>
      <c r="DA156" s="19" t="n"/>
      <c r="DB156" s="19" t="n"/>
      <c r="DC156" s="19" t="n"/>
    </row>
    <row r="157" outlineLevel="3" ht="15" customHeight="1" thickTop="1"/>
    <row r="158" outlineLevel="3">
      <c r="C158" s="20" t="inlineStr">
        <is>
          <t>Mining</t>
        </is>
      </c>
    </row>
    <row r="159" outlineLevel="3"/>
    <row r="160" outlineLevel="3">
      <c r="E160" s="125" t="inlineStr">
        <is>
          <t>Mining G&amp;A</t>
        </is>
      </c>
      <c r="F160" s="120" t="n"/>
      <c r="G160" s="21">
        <f>Currency_unit&amp;"'M p.a."</f>
        <v/>
      </c>
    </row>
    <row r="161" outlineLevel="3">
      <c r="E161" s="125" t="inlineStr">
        <is>
          <t>[SPARE]</t>
        </is>
      </c>
      <c r="F161" s="120" t="n">
        <v>0</v>
      </c>
      <c r="G161" s="21">
        <f>Currency_unit&amp;"'M p.a."</f>
        <v/>
      </c>
    </row>
    <row r="162" outlineLevel="3"/>
    <row r="163" outlineLevel="3">
      <c r="C163" s="20" t="inlineStr">
        <is>
          <t>Processing</t>
        </is>
      </c>
    </row>
    <row r="164" outlineLevel="3"/>
    <row r="165" outlineLevel="3">
      <c r="E165" s="125" t="inlineStr">
        <is>
          <t>Labour</t>
        </is>
      </c>
      <c r="F165" s="120" t="n"/>
      <c r="G165" s="21">
        <f>Currency_unit&amp;"'M p.a."</f>
        <v/>
      </c>
    </row>
    <row r="166" outlineLevel="3">
      <c r="E166" s="125" t="inlineStr">
        <is>
          <t>Maintenance</t>
        </is>
      </c>
      <c r="F166" s="120" t="n"/>
      <c r="G166" s="21">
        <f>Currency_unit&amp;"'M p.a."</f>
        <v/>
      </c>
    </row>
    <row r="167" outlineLevel="3">
      <c r="E167" s="125" t="inlineStr">
        <is>
          <t>Power</t>
        </is>
      </c>
      <c r="F167" s="120" t="n"/>
      <c r="G167" s="21">
        <f>Currency_unit&amp;"'M p.a."</f>
        <v/>
      </c>
    </row>
    <row r="168" outlineLevel="3">
      <c r="E168" s="125" t="inlineStr">
        <is>
          <t>[SPARE]</t>
        </is>
      </c>
      <c r="F168" s="120" t="n">
        <v>0</v>
      </c>
      <c r="G168" s="21">
        <f>Currency_unit&amp;"'M p.a."</f>
        <v/>
      </c>
    </row>
    <row r="169" outlineLevel="3">
      <c r="E169" s="56" t="n"/>
      <c r="F169" s="57" t="n"/>
      <c r="G169" s="21" t="n"/>
    </row>
    <row r="170" outlineLevel="3">
      <c r="C170" s="20" t="inlineStr">
        <is>
          <t>Closure</t>
        </is>
      </c>
    </row>
    <row r="171" outlineLevel="3"/>
    <row r="172" outlineLevel="3">
      <c r="E172" s="213" t="inlineStr">
        <is>
          <t>Reclamation &amp; closure (net of salvage)</t>
        </is>
      </c>
      <c r="G172" s="21">
        <f>Currency_unit&amp;"'M"</f>
        <v/>
      </c>
      <c r="H172" s="215" t="inlineStr">
        <is>
          <t>Reclamation &amp; closure US$37.5M net of US$9.6M end-of-life salvage = US$27.9M, incurred in the Year-11 abandonment period (S21.2.8 / S21.2.9, p.446; Table 22-2 Year-11 column: closure (38) + salvage 10). No reclamation bonding / financial-assurance schedule is published, so closure is a single Year-11 outflow; the gross closure and salvage are shown on the Capex Build-up sub-tab.</t>
        </is>
      </c>
      <c r="AA172" s="120" t="n">
        <v>0</v>
      </c>
      <c r="AB172" s="120" t="n">
        <v>0</v>
      </c>
      <c r="AC172" s="120" t="n">
        <v>0</v>
      </c>
      <c r="AD172" s="120" t="n">
        <v>0</v>
      </c>
      <c r="AE172" s="120" t="n">
        <v>0</v>
      </c>
      <c r="AF172" s="120" t="n">
        <v>0</v>
      </c>
      <c r="AG172" s="120" t="n">
        <v>0</v>
      </c>
      <c r="AH172" s="120" t="n">
        <v>0</v>
      </c>
      <c r="AI172" s="120" t="n">
        <v>0</v>
      </c>
      <c r="AJ172" s="120" t="n">
        <v>0</v>
      </c>
      <c r="AK172" s="120" t="n">
        <v>0</v>
      </c>
      <c r="AL172" s="120" t="n">
        <v>0</v>
      </c>
      <c r="AM172" s="94" t="n">
        <v>27.9</v>
      </c>
      <c r="AN172" s="120" t="n">
        <v>0</v>
      </c>
      <c r="AO172" s="120" t="n">
        <v>0</v>
      </c>
      <c r="AP172" s="120" t="n">
        <v>0</v>
      </c>
      <c r="AQ172" s="120" t="n">
        <v>0</v>
      </c>
      <c r="AR172" s="120" t="n">
        <v>0</v>
      </c>
      <c r="AS172" s="120" t="n">
        <v>0</v>
      </c>
      <c r="AT172" s="120" t="n">
        <v>0</v>
      </c>
      <c r="AU172" s="120" t="n">
        <v>0</v>
      </c>
      <c r="AV172" s="120" t="n">
        <v>0</v>
      </c>
      <c r="AW172" s="120" t="n">
        <v>0</v>
      </c>
      <c r="AX172" s="120" t="n">
        <v>0</v>
      </c>
      <c r="AY172" s="120" t="n">
        <v>0</v>
      </c>
      <c r="AZ172" s="120" t="n">
        <v>0</v>
      </c>
      <c r="BA172" s="120" t="n">
        <v>0</v>
      </c>
      <c r="BB172" s="120" t="n">
        <v>0</v>
      </c>
      <c r="BC172" s="120" t="n">
        <v>0</v>
      </c>
      <c r="BD172" s="120" t="n">
        <v>0</v>
      </c>
      <c r="BE172" s="120" t="n">
        <v>0</v>
      </c>
      <c r="BF172" s="120" t="n">
        <v>0</v>
      </c>
      <c r="BG172" s="120" t="n">
        <v>0</v>
      </c>
      <c r="BH172" s="120" t="n">
        <v>0</v>
      </c>
      <c r="BI172" s="120" t="n">
        <v>0</v>
      </c>
      <c r="BJ172" s="120" t="n">
        <v>0</v>
      </c>
      <c r="BK172" s="120" t="n">
        <v>0</v>
      </c>
      <c r="BL172" s="120" t="n">
        <v>0</v>
      </c>
      <c r="BM172" s="120" t="n">
        <v>0</v>
      </c>
      <c r="BN172" s="120" t="n">
        <v>0</v>
      </c>
      <c r="BO172" s="120" t="n">
        <v>0</v>
      </c>
      <c r="BP172" s="120" t="n">
        <v>0</v>
      </c>
      <c r="BQ172" s="120" t="n">
        <v>0</v>
      </c>
      <c r="BR172" s="120" t="n">
        <v>0</v>
      </c>
      <c r="BS172" s="120" t="n">
        <v>0</v>
      </c>
      <c r="BT172" s="120" t="n">
        <v>0</v>
      </c>
      <c r="BU172" s="120" t="n">
        <v>0</v>
      </c>
      <c r="BV172" s="120" t="n">
        <v>0</v>
      </c>
      <c r="BW172" s="120" t="n">
        <v>0</v>
      </c>
      <c r="BX172" s="120" t="n">
        <v>0</v>
      </c>
      <c r="BY172" s="120" t="n">
        <v>0</v>
      </c>
      <c r="BZ172" s="120" t="n">
        <v>0</v>
      </c>
      <c r="CA172" s="120" t="n">
        <v>0</v>
      </c>
      <c r="CB172" s="120" t="n">
        <v>0</v>
      </c>
      <c r="CC172" s="120" t="n">
        <v>0</v>
      </c>
      <c r="CD172" s="120" t="n">
        <v>0</v>
      </c>
      <c r="CE172" s="120" t="n">
        <v>0</v>
      </c>
      <c r="CF172" s="120" t="n">
        <v>0</v>
      </c>
      <c r="CG172" s="120" t="n">
        <v>0</v>
      </c>
      <c r="CH172" s="120" t="n">
        <v>0</v>
      </c>
      <c r="CI172" s="120" t="n">
        <v>0</v>
      </c>
      <c r="CJ172" s="120" t="n">
        <v>0</v>
      </c>
      <c r="CK172" s="120" t="n">
        <v>0</v>
      </c>
      <c r="CL172" s="120" t="n">
        <v>0</v>
      </c>
      <c r="CM172" s="120" t="n">
        <v>0</v>
      </c>
      <c r="CN172" s="120" t="n">
        <v>0</v>
      </c>
      <c r="CO172" s="120" t="n">
        <v>0</v>
      </c>
      <c r="CP172" s="120" t="n">
        <v>0</v>
      </c>
      <c r="CQ172" s="120" t="n">
        <v>0</v>
      </c>
      <c r="CR172" s="120" t="n">
        <v>0</v>
      </c>
      <c r="CS172" s="120" t="n">
        <v>0</v>
      </c>
      <c r="CT172" s="120" t="n">
        <v>0</v>
      </c>
      <c r="CU172" s="120" t="n">
        <v>0</v>
      </c>
      <c r="CV172" s="120" t="n">
        <v>0</v>
      </c>
      <c r="CW172" s="120" t="n">
        <v>0</v>
      </c>
      <c r="CX172" s="120" t="n">
        <v>0</v>
      </c>
      <c r="CY172" s="120" t="n">
        <v>0</v>
      </c>
      <c r="CZ172" s="120" t="n">
        <v>0</v>
      </c>
      <c r="DA172" s="120" t="n">
        <v>0</v>
      </c>
      <c r="DB172" s="120" t="n">
        <v>0</v>
      </c>
    </row>
    <row r="173" outlineLevel="2"/>
    <row r="174" outlineLevel="2" ht="18" customHeight="1" thickBot="1">
      <c r="B174" s="19" t="inlineStr">
        <is>
          <t>General Site Costs</t>
        </is>
      </c>
      <c r="C174" s="19" t="n"/>
      <c r="D174" s="19" t="n"/>
      <c r="E174" s="19" t="n"/>
      <c r="F174" s="19" t="n"/>
      <c r="G174" s="19" t="n"/>
      <c r="H174" s="19" t="n"/>
      <c r="I174" s="19" t="n"/>
      <c r="J174" s="19" t="n"/>
      <c r="K174" s="19" t="n"/>
      <c r="L174" s="19" t="n"/>
      <c r="M174" s="19" t="n"/>
      <c r="N174" s="19" t="n"/>
      <c r="O174" s="19" t="n"/>
      <c r="P174" s="19" t="n"/>
      <c r="Q174" s="19" t="n"/>
      <c r="R174" s="19" t="n"/>
      <c r="S174" s="19" t="n"/>
      <c r="T174" s="19" t="n"/>
      <c r="U174" s="19" t="n"/>
      <c r="V174" s="19" t="n"/>
      <c r="W174" s="19" t="n"/>
      <c r="X174" s="19" t="n"/>
      <c r="Y174" s="19" t="n"/>
      <c r="Z174" s="19" t="n"/>
      <c r="AA174" s="19" t="n"/>
      <c r="AB174" s="19" t="n"/>
      <c r="AC174" s="19" t="n"/>
      <c r="AD174" s="19" t="n"/>
      <c r="AE174" s="19" t="n"/>
      <c r="AF174" s="19" t="n"/>
      <c r="AG174" s="19" t="n"/>
      <c r="AH174" s="19" t="n"/>
      <c r="AI174" s="19" t="n"/>
      <c r="AJ174" s="19" t="n"/>
      <c r="AK174" s="19" t="n"/>
      <c r="AL174" s="19" t="n"/>
      <c r="AM174" s="19" t="n"/>
      <c r="AN174" s="19" t="n"/>
      <c r="AO174" s="19" t="n"/>
      <c r="AP174" s="19" t="n"/>
      <c r="AQ174" s="19" t="n"/>
      <c r="AR174" s="19" t="n"/>
      <c r="AS174" s="19" t="n"/>
      <c r="AT174" s="19" t="n"/>
      <c r="AU174" s="19" t="n"/>
      <c r="AV174" s="19" t="n"/>
      <c r="AW174" s="19" t="n"/>
      <c r="AX174" s="19" t="n"/>
      <c r="AY174" s="19" t="n"/>
      <c r="AZ174" s="19" t="n"/>
      <c r="BA174" s="19" t="n"/>
      <c r="BB174" s="19" t="n"/>
      <c r="BC174" s="19" t="n"/>
      <c r="BD174" s="19" t="n"/>
      <c r="BE174" s="19" t="n"/>
      <c r="BF174" s="19" t="n"/>
      <c r="BG174" s="19" t="n"/>
      <c r="BH174" s="19" t="n"/>
      <c r="BI174" s="19" t="n"/>
      <c r="BJ174" s="19" t="n"/>
      <c r="BK174" s="19" t="n"/>
      <c r="BL174" s="19" t="n"/>
      <c r="BM174" s="19" t="n"/>
      <c r="BN174" s="19" t="n"/>
      <c r="BO174" s="19" t="n"/>
      <c r="BP174" s="19" t="n"/>
      <c r="BQ174" s="19" t="n"/>
      <c r="BR174" s="19" t="n"/>
      <c r="BS174" s="19" t="n"/>
      <c r="BT174" s="19" t="n"/>
      <c r="BU174" s="19" t="n"/>
      <c r="BV174" s="19" t="n"/>
      <c r="BW174" s="19" t="n"/>
      <c r="BX174" s="19" t="n"/>
      <c r="BY174" s="19" t="n"/>
      <c r="BZ174" s="19" t="n"/>
      <c r="CA174" s="19" t="n"/>
      <c r="CB174" s="19" t="n"/>
      <c r="CC174" s="19" t="n"/>
      <c r="CD174" s="19" t="n"/>
      <c r="CE174" s="19" t="n"/>
      <c r="CF174" s="19" t="n"/>
      <c r="CG174" s="19" t="n"/>
      <c r="CH174" s="19" t="n"/>
      <c r="CI174" s="19" t="n"/>
      <c r="CJ174" s="19" t="n"/>
      <c r="CK174" s="19" t="n"/>
      <c r="CL174" s="19" t="n"/>
      <c r="CM174" s="19" t="n"/>
      <c r="CN174" s="19" t="n"/>
      <c r="CO174" s="19" t="n"/>
      <c r="CP174" s="19" t="n"/>
      <c r="CQ174" s="19" t="n"/>
      <c r="CR174" s="19" t="n"/>
      <c r="CS174" s="19" t="n"/>
      <c r="CT174" s="19" t="n"/>
      <c r="CU174" s="19" t="n"/>
      <c r="CV174" s="19" t="n"/>
      <c r="CW174" s="19" t="n"/>
      <c r="CX174" s="19" t="n"/>
      <c r="CY174" s="19" t="n"/>
      <c r="CZ174" s="19" t="n"/>
      <c r="DA174" s="19" t="n"/>
      <c r="DB174" s="19" t="n"/>
      <c r="DC174" s="19" t="n"/>
    </row>
    <row r="175" outlineLevel="3" ht="15" customHeight="1" thickTop="1"/>
    <row r="176" outlineLevel="3">
      <c r="C176" s="20" t="inlineStr">
        <is>
          <t>General Site Costs</t>
        </is>
      </c>
    </row>
    <row r="177" outlineLevel="3"/>
    <row r="178" outlineLevel="3">
      <c r="E178" s="213" t="inlineStr">
        <is>
          <t>General &amp; administration</t>
        </is>
      </c>
      <c r="F178" s="120" t="n"/>
      <c r="G178" s="96" t="inlineStr">
        <is>
          <t>US$'M</t>
        </is>
      </c>
      <c r="H178" s="215" t="inlineStr">
        <is>
          <t>General &amp; administration, a fixed annual cost US$9.4M/yr (site maintenance 1.0, HR &amp; H&amp;S 3.4, environmental 0.6, administration 3.9, contract services 0.5; Table 21-19, S21.3.5, p.452); the final partial production year is pro-rated to its throughput. Life-of-mine US$88M. Pre-production G&amp;A is capitalised and excluded from this operating line.</t>
        </is>
      </c>
      <c r="AA178" s="94" t="n">
        <v>0</v>
      </c>
      <c r="AB178" s="94" t="n">
        <v>0</v>
      </c>
      <c r="AC178" s="94" t="n">
        <v>9.4</v>
      </c>
      <c r="AD178" s="94" t="n">
        <v>9.4</v>
      </c>
      <c r="AE178" s="94" t="n">
        <v>9.4</v>
      </c>
      <c r="AF178" s="94" t="n">
        <v>9.4</v>
      </c>
      <c r="AG178" s="94" t="n">
        <v>9.4</v>
      </c>
      <c r="AH178" s="94" t="n">
        <v>9.4</v>
      </c>
      <c r="AI178" s="94" t="n">
        <v>9.4</v>
      </c>
      <c r="AJ178" s="94" t="n">
        <v>9.4</v>
      </c>
      <c r="AK178" s="94" t="n">
        <v>9.4</v>
      </c>
      <c r="AL178" s="94" t="n">
        <v>2.3114</v>
      </c>
      <c r="AM178" s="94" t="n">
        <v>0</v>
      </c>
      <c r="AN178" s="94" t="n">
        <v>0</v>
      </c>
      <c r="AO178" s="120" t="n">
        <v>0</v>
      </c>
      <c r="AP178" s="120" t="n">
        <v>0</v>
      </c>
      <c r="AQ178" s="120" t="n">
        <v>0</v>
      </c>
      <c r="AR178" s="120" t="n">
        <v>0</v>
      </c>
      <c r="AS178" s="120" t="n">
        <v>0</v>
      </c>
      <c r="AT178" s="120" t="n">
        <v>0</v>
      </c>
      <c r="AU178" s="120" t="n">
        <v>0</v>
      </c>
      <c r="AV178" s="120" t="n">
        <v>0</v>
      </c>
      <c r="AW178" s="120" t="n">
        <v>0</v>
      </c>
      <c r="AX178" s="120" t="n">
        <v>0</v>
      </c>
      <c r="AY178" s="120" t="n">
        <v>0</v>
      </c>
      <c r="AZ178" s="120" t="n">
        <v>0</v>
      </c>
      <c r="BA178" s="120" t="n">
        <v>0</v>
      </c>
      <c r="BB178" s="120" t="n">
        <v>0</v>
      </c>
      <c r="BC178" s="120" t="n">
        <v>0</v>
      </c>
      <c r="BD178" s="120" t="n">
        <v>0</v>
      </c>
      <c r="BE178" s="120" t="n">
        <v>0</v>
      </c>
      <c r="BF178" s="120" t="n">
        <v>0</v>
      </c>
      <c r="BG178" s="120" t="n">
        <v>0</v>
      </c>
      <c r="BH178" s="120" t="n">
        <v>0</v>
      </c>
      <c r="BI178" s="120" t="n">
        <v>0</v>
      </c>
      <c r="BJ178" s="120" t="n">
        <v>0</v>
      </c>
      <c r="BK178" s="120" t="n">
        <v>0</v>
      </c>
      <c r="BL178" s="120" t="n">
        <v>0</v>
      </c>
      <c r="BM178" s="120" t="n">
        <v>0</v>
      </c>
      <c r="BN178" s="120" t="n">
        <v>0</v>
      </c>
      <c r="BO178" s="120" t="n">
        <v>0</v>
      </c>
      <c r="BP178" s="120" t="n">
        <v>0</v>
      </c>
      <c r="BQ178" s="120" t="n">
        <v>0</v>
      </c>
      <c r="BR178" s="120" t="n">
        <v>0</v>
      </c>
      <c r="BS178" s="120" t="n">
        <v>0</v>
      </c>
      <c r="BT178" s="120" t="n">
        <v>0</v>
      </c>
      <c r="BU178" s="120" t="n">
        <v>0</v>
      </c>
      <c r="BV178" s="120" t="n">
        <v>0</v>
      </c>
      <c r="BW178" s="120" t="n">
        <v>0</v>
      </c>
      <c r="BX178" s="120" t="n">
        <v>0</v>
      </c>
      <c r="BY178" s="120" t="n">
        <v>0</v>
      </c>
      <c r="BZ178" s="120" t="n">
        <v>0</v>
      </c>
      <c r="CA178" s="120" t="n">
        <v>0</v>
      </c>
      <c r="CB178" s="120" t="n">
        <v>0</v>
      </c>
      <c r="CC178" s="120" t="n">
        <v>0</v>
      </c>
      <c r="CD178" s="120" t="n">
        <v>0</v>
      </c>
      <c r="CE178" s="120" t="n">
        <v>0</v>
      </c>
      <c r="CF178" s="120" t="n">
        <v>0</v>
      </c>
      <c r="CG178" s="120" t="n">
        <v>0</v>
      </c>
      <c r="CH178" s="120" t="n">
        <v>0</v>
      </c>
      <c r="CI178" s="120" t="n">
        <v>0</v>
      </c>
      <c r="CJ178" s="120" t="n">
        <v>0</v>
      </c>
      <c r="CK178" s="120" t="n">
        <v>0</v>
      </c>
      <c r="CL178" s="120" t="n">
        <v>0</v>
      </c>
      <c r="CM178" s="120" t="n">
        <v>0</v>
      </c>
      <c r="CN178" s="120" t="n">
        <v>0</v>
      </c>
      <c r="CO178" s="120" t="n">
        <v>0</v>
      </c>
      <c r="CP178" s="120" t="n">
        <v>0</v>
      </c>
      <c r="CQ178" s="120" t="n">
        <v>0</v>
      </c>
      <c r="CR178" s="120" t="n">
        <v>0</v>
      </c>
      <c r="CS178" s="120" t="n">
        <v>0</v>
      </c>
      <c r="CT178" s="120" t="n">
        <v>0</v>
      </c>
      <c r="CU178" s="120" t="n">
        <v>0</v>
      </c>
      <c r="CV178" s="120" t="n">
        <v>0</v>
      </c>
      <c r="CW178" s="120" t="n">
        <v>0</v>
      </c>
      <c r="CX178" s="120" t="n">
        <v>0</v>
      </c>
      <c r="CY178" s="120" t="n">
        <v>0</v>
      </c>
      <c r="CZ178" s="120" t="n">
        <v>0</v>
      </c>
      <c r="DA178" s="120" t="n">
        <v>0</v>
      </c>
      <c r="DB178" s="120" t="n">
        <v>0</v>
      </c>
    </row>
    <row r="179" outlineLevel="3">
      <c r="E179" s="125" t="n"/>
      <c r="F179" s="120" t="n">
        <v>0</v>
      </c>
      <c r="G179" s="21">
        <f>Currency_unit&amp;"'M"</f>
        <v/>
      </c>
      <c r="AA179" s="120" t="n">
        <v>0</v>
      </c>
      <c r="AB179" s="120" t="n">
        <v>0</v>
      </c>
      <c r="AC179" s="120" t="n">
        <v>0</v>
      </c>
      <c r="AD179" s="120" t="n">
        <v>0</v>
      </c>
      <c r="AE179" s="120" t="n">
        <v>0</v>
      </c>
      <c r="AF179" s="120" t="n">
        <v>0</v>
      </c>
      <c r="AG179" s="120" t="n">
        <v>0</v>
      </c>
      <c r="AH179" s="120" t="n">
        <v>0</v>
      </c>
      <c r="AI179" s="120" t="n">
        <v>0</v>
      </c>
      <c r="AJ179" s="120" t="n">
        <v>0</v>
      </c>
      <c r="AK179" s="120" t="n">
        <v>0</v>
      </c>
      <c r="AL179" s="120" t="n">
        <v>0</v>
      </c>
      <c r="AM179" s="120" t="n">
        <v>0</v>
      </c>
      <c r="AN179" s="120" t="n">
        <v>0</v>
      </c>
      <c r="AO179" s="120" t="n">
        <v>0</v>
      </c>
      <c r="AP179" s="120" t="n">
        <v>0</v>
      </c>
      <c r="AQ179" s="120" t="n">
        <v>0</v>
      </c>
      <c r="AR179" s="120" t="n">
        <v>0</v>
      </c>
      <c r="AS179" s="120" t="n">
        <v>0</v>
      </c>
      <c r="AT179" s="120" t="n">
        <v>0</v>
      </c>
      <c r="AU179" s="120" t="n">
        <v>0</v>
      </c>
      <c r="AV179" s="120" t="n">
        <v>0</v>
      </c>
      <c r="AW179" s="120" t="n">
        <v>0</v>
      </c>
      <c r="AX179" s="120" t="n">
        <v>0</v>
      </c>
      <c r="AY179" s="120" t="n">
        <v>0</v>
      </c>
      <c r="AZ179" s="120" t="n">
        <v>0</v>
      </c>
      <c r="BA179" s="120" t="n">
        <v>0</v>
      </c>
      <c r="BB179" s="120" t="n">
        <v>0</v>
      </c>
      <c r="BC179" s="120" t="n">
        <v>0</v>
      </c>
      <c r="BD179" s="120" t="n">
        <v>0</v>
      </c>
      <c r="BE179" s="120" t="n">
        <v>0</v>
      </c>
      <c r="BF179" s="120" t="n">
        <v>0</v>
      </c>
      <c r="BG179" s="120" t="n">
        <v>0</v>
      </c>
      <c r="BH179" s="120" t="n">
        <v>0</v>
      </c>
      <c r="BI179" s="120" t="n">
        <v>0</v>
      </c>
      <c r="BJ179" s="120" t="n">
        <v>0</v>
      </c>
      <c r="BK179" s="120" t="n">
        <v>0</v>
      </c>
      <c r="BL179" s="120" t="n">
        <v>0</v>
      </c>
      <c r="BM179" s="120" t="n">
        <v>0</v>
      </c>
      <c r="BN179" s="120" t="n">
        <v>0</v>
      </c>
      <c r="BO179" s="120" t="n">
        <v>0</v>
      </c>
      <c r="BP179" s="120" t="n">
        <v>0</v>
      </c>
      <c r="BQ179" s="120" t="n">
        <v>0</v>
      </c>
      <c r="BR179" s="120" t="n">
        <v>0</v>
      </c>
      <c r="BS179" s="120" t="n">
        <v>0</v>
      </c>
      <c r="BT179" s="120" t="n">
        <v>0</v>
      </c>
      <c r="BU179" s="120" t="n">
        <v>0</v>
      </c>
      <c r="BV179" s="120" t="n">
        <v>0</v>
      </c>
      <c r="BW179" s="120" t="n">
        <v>0</v>
      </c>
      <c r="BX179" s="120" t="n">
        <v>0</v>
      </c>
      <c r="BY179" s="120" t="n">
        <v>0</v>
      </c>
      <c r="BZ179" s="120" t="n">
        <v>0</v>
      </c>
      <c r="CA179" s="120" t="n">
        <v>0</v>
      </c>
      <c r="CB179" s="120" t="n">
        <v>0</v>
      </c>
      <c r="CC179" s="120" t="n">
        <v>0</v>
      </c>
      <c r="CD179" s="120" t="n">
        <v>0</v>
      </c>
      <c r="CE179" s="120" t="n">
        <v>0</v>
      </c>
      <c r="CF179" s="120" t="n">
        <v>0</v>
      </c>
      <c r="CG179" s="120" t="n">
        <v>0</v>
      </c>
      <c r="CH179" s="120" t="n">
        <v>0</v>
      </c>
      <c r="CI179" s="120" t="n">
        <v>0</v>
      </c>
      <c r="CJ179" s="120" t="n">
        <v>0</v>
      </c>
      <c r="CK179" s="120" t="n">
        <v>0</v>
      </c>
      <c r="CL179" s="120" t="n">
        <v>0</v>
      </c>
      <c r="CM179" s="120" t="n">
        <v>0</v>
      </c>
      <c r="CN179" s="120" t="n">
        <v>0</v>
      </c>
      <c r="CO179" s="120" t="n">
        <v>0</v>
      </c>
      <c r="CP179" s="120" t="n">
        <v>0</v>
      </c>
      <c r="CQ179" s="120" t="n">
        <v>0</v>
      </c>
      <c r="CR179" s="120" t="n">
        <v>0</v>
      </c>
      <c r="CS179" s="120" t="n">
        <v>0</v>
      </c>
      <c r="CT179" s="120" t="n">
        <v>0</v>
      </c>
      <c r="CU179" s="120" t="n">
        <v>0</v>
      </c>
      <c r="CV179" s="120" t="n">
        <v>0</v>
      </c>
      <c r="CW179" s="120" t="n">
        <v>0</v>
      </c>
      <c r="CX179" s="120" t="n">
        <v>0</v>
      </c>
      <c r="CY179" s="120" t="n">
        <v>0</v>
      </c>
      <c r="CZ179" s="120" t="n">
        <v>0</v>
      </c>
      <c r="DA179" s="120" t="n">
        <v>0</v>
      </c>
      <c r="DB179" s="120" t="n">
        <v>0</v>
      </c>
    </row>
    <row r="180" outlineLevel="3">
      <c r="E180" s="125" t="n"/>
      <c r="F180" s="120" t="n">
        <v>0</v>
      </c>
      <c r="G180" s="21">
        <f>Currency_unit&amp;"'M"</f>
        <v/>
      </c>
      <c r="AA180" s="120" t="n">
        <v>0</v>
      </c>
      <c r="AB180" s="120" t="n">
        <v>0</v>
      </c>
      <c r="AC180" s="120" t="n">
        <v>0</v>
      </c>
      <c r="AD180" s="120" t="n">
        <v>0</v>
      </c>
      <c r="AE180" s="120" t="n">
        <v>0</v>
      </c>
      <c r="AF180" s="120" t="n">
        <v>0</v>
      </c>
      <c r="AG180" s="120" t="n">
        <v>0</v>
      </c>
      <c r="AH180" s="120" t="n">
        <v>0</v>
      </c>
      <c r="AI180" s="120" t="n">
        <v>0</v>
      </c>
      <c r="AJ180" s="120" t="n">
        <v>0</v>
      </c>
      <c r="AK180" s="120" t="n">
        <v>0</v>
      </c>
      <c r="AL180" s="120" t="n">
        <v>0</v>
      </c>
      <c r="AM180" s="120" t="n">
        <v>0</v>
      </c>
      <c r="AN180" s="120" t="n">
        <v>0</v>
      </c>
      <c r="AO180" s="120" t="n">
        <v>0</v>
      </c>
      <c r="AP180" s="120" t="n">
        <v>0</v>
      </c>
      <c r="AQ180" s="120" t="n">
        <v>0</v>
      </c>
      <c r="AR180" s="120" t="n">
        <v>0</v>
      </c>
      <c r="AS180" s="120" t="n">
        <v>0</v>
      </c>
      <c r="AT180" s="120" t="n">
        <v>0</v>
      </c>
      <c r="AU180" s="120" t="n">
        <v>0</v>
      </c>
      <c r="AV180" s="120" t="n">
        <v>0</v>
      </c>
      <c r="AW180" s="120" t="n">
        <v>0</v>
      </c>
      <c r="AX180" s="120" t="n">
        <v>0</v>
      </c>
      <c r="AY180" s="120" t="n">
        <v>0</v>
      </c>
      <c r="AZ180" s="120" t="n">
        <v>0</v>
      </c>
      <c r="BA180" s="120" t="n">
        <v>0</v>
      </c>
      <c r="BB180" s="120" t="n">
        <v>0</v>
      </c>
      <c r="BC180" s="120" t="n">
        <v>0</v>
      </c>
      <c r="BD180" s="120" t="n">
        <v>0</v>
      </c>
      <c r="BE180" s="120" t="n">
        <v>0</v>
      </c>
      <c r="BF180" s="120" t="n">
        <v>0</v>
      </c>
      <c r="BG180" s="120" t="n">
        <v>0</v>
      </c>
      <c r="BH180" s="120" t="n">
        <v>0</v>
      </c>
      <c r="BI180" s="120" t="n">
        <v>0</v>
      </c>
      <c r="BJ180" s="120" t="n">
        <v>0</v>
      </c>
      <c r="BK180" s="120" t="n">
        <v>0</v>
      </c>
      <c r="BL180" s="120" t="n">
        <v>0</v>
      </c>
      <c r="BM180" s="120" t="n">
        <v>0</v>
      </c>
      <c r="BN180" s="120" t="n">
        <v>0</v>
      </c>
      <c r="BO180" s="120" t="n">
        <v>0</v>
      </c>
      <c r="BP180" s="120" t="n">
        <v>0</v>
      </c>
      <c r="BQ180" s="120" t="n">
        <v>0</v>
      </c>
      <c r="BR180" s="120" t="n">
        <v>0</v>
      </c>
      <c r="BS180" s="120" t="n">
        <v>0</v>
      </c>
      <c r="BT180" s="120" t="n">
        <v>0</v>
      </c>
      <c r="BU180" s="120" t="n">
        <v>0</v>
      </c>
      <c r="BV180" s="120" t="n">
        <v>0</v>
      </c>
      <c r="BW180" s="120" t="n">
        <v>0</v>
      </c>
      <c r="BX180" s="120" t="n">
        <v>0</v>
      </c>
      <c r="BY180" s="120" t="n">
        <v>0</v>
      </c>
      <c r="BZ180" s="120" t="n">
        <v>0</v>
      </c>
      <c r="CA180" s="120" t="n">
        <v>0</v>
      </c>
      <c r="CB180" s="120" t="n">
        <v>0</v>
      </c>
      <c r="CC180" s="120" t="n">
        <v>0</v>
      </c>
      <c r="CD180" s="120" t="n">
        <v>0</v>
      </c>
      <c r="CE180" s="120" t="n">
        <v>0</v>
      </c>
      <c r="CF180" s="120" t="n">
        <v>0</v>
      </c>
      <c r="CG180" s="120" t="n">
        <v>0</v>
      </c>
      <c r="CH180" s="120" t="n">
        <v>0</v>
      </c>
      <c r="CI180" s="120" t="n">
        <v>0</v>
      </c>
      <c r="CJ180" s="120" t="n">
        <v>0</v>
      </c>
      <c r="CK180" s="120" t="n">
        <v>0</v>
      </c>
      <c r="CL180" s="120" t="n">
        <v>0</v>
      </c>
      <c r="CM180" s="120" t="n">
        <v>0</v>
      </c>
      <c r="CN180" s="120" t="n">
        <v>0</v>
      </c>
      <c r="CO180" s="120" t="n">
        <v>0</v>
      </c>
      <c r="CP180" s="120" t="n">
        <v>0</v>
      </c>
      <c r="CQ180" s="120" t="n">
        <v>0</v>
      </c>
      <c r="CR180" s="120" t="n">
        <v>0</v>
      </c>
      <c r="CS180" s="120" t="n">
        <v>0</v>
      </c>
      <c r="CT180" s="120" t="n">
        <v>0</v>
      </c>
      <c r="CU180" s="120" t="n">
        <v>0</v>
      </c>
      <c r="CV180" s="120" t="n">
        <v>0</v>
      </c>
      <c r="CW180" s="120" t="n">
        <v>0</v>
      </c>
      <c r="CX180" s="120" t="n">
        <v>0</v>
      </c>
      <c r="CY180" s="120" t="n">
        <v>0</v>
      </c>
      <c r="CZ180" s="120" t="n">
        <v>0</v>
      </c>
      <c r="DA180" s="120" t="n">
        <v>0</v>
      </c>
      <c r="DB180" s="120" t="n">
        <v>0</v>
      </c>
    </row>
    <row r="181" outlineLevel="3">
      <c r="E181" s="125" t="n"/>
      <c r="F181" s="120" t="n">
        <v>0</v>
      </c>
      <c r="G181" s="21">
        <f>Currency_unit&amp;"'M"</f>
        <v/>
      </c>
      <c r="AA181" s="120" t="n">
        <v>0</v>
      </c>
      <c r="AB181" s="120" t="n">
        <v>0</v>
      </c>
      <c r="AC181" s="120" t="n">
        <v>0</v>
      </c>
      <c r="AD181" s="120" t="n">
        <v>0</v>
      </c>
      <c r="AE181" s="120" t="n">
        <v>0</v>
      </c>
      <c r="AF181" s="120" t="n">
        <v>0</v>
      </c>
      <c r="AG181" s="120" t="n">
        <v>0</v>
      </c>
      <c r="AH181" s="120" t="n">
        <v>0</v>
      </c>
      <c r="AI181" s="120" t="n">
        <v>0</v>
      </c>
      <c r="AJ181" s="120" t="n">
        <v>0</v>
      </c>
      <c r="AK181" s="120" t="n">
        <v>0</v>
      </c>
      <c r="AL181" s="120" t="n">
        <v>0</v>
      </c>
      <c r="AM181" s="120" t="n">
        <v>0</v>
      </c>
      <c r="AN181" s="120" t="n">
        <v>0</v>
      </c>
      <c r="AO181" s="120" t="n">
        <v>0</v>
      </c>
      <c r="AP181" s="120" t="n">
        <v>0</v>
      </c>
      <c r="AQ181" s="120" t="n">
        <v>0</v>
      </c>
      <c r="AR181" s="120" t="n">
        <v>0</v>
      </c>
      <c r="AS181" s="120" t="n">
        <v>0</v>
      </c>
      <c r="AT181" s="120" t="n">
        <v>0</v>
      </c>
      <c r="AU181" s="120" t="n">
        <v>0</v>
      </c>
      <c r="AV181" s="120" t="n">
        <v>0</v>
      </c>
      <c r="AW181" s="120" t="n">
        <v>0</v>
      </c>
      <c r="AX181" s="120" t="n">
        <v>0</v>
      </c>
      <c r="AY181" s="120" t="n">
        <v>0</v>
      </c>
      <c r="AZ181" s="120" t="n">
        <v>0</v>
      </c>
      <c r="BA181" s="120" t="n">
        <v>0</v>
      </c>
      <c r="BB181" s="120" t="n">
        <v>0</v>
      </c>
      <c r="BC181" s="120" t="n">
        <v>0</v>
      </c>
      <c r="BD181" s="120" t="n">
        <v>0</v>
      </c>
      <c r="BE181" s="120" t="n">
        <v>0</v>
      </c>
      <c r="BF181" s="120" t="n">
        <v>0</v>
      </c>
      <c r="BG181" s="120" t="n">
        <v>0</v>
      </c>
      <c r="BH181" s="120" t="n">
        <v>0</v>
      </c>
      <c r="BI181" s="120" t="n">
        <v>0</v>
      </c>
      <c r="BJ181" s="120" t="n">
        <v>0</v>
      </c>
      <c r="BK181" s="120" t="n">
        <v>0</v>
      </c>
      <c r="BL181" s="120" t="n">
        <v>0</v>
      </c>
      <c r="BM181" s="120" t="n">
        <v>0</v>
      </c>
      <c r="BN181" s="120" t="n">
        <v>0</v>
      </c>
      <c r="BO181" s="120" t="n">
        <v>0</v>
      </c>
      <c r="BP181" s="120" t="n">
        <v>0</v>
      </c>
      <c r="BQ181" s="120" t="n">
        <v>0</v>
      </c>
      <c r="BR181" s="120" t="n">
        <v>0</v>
      </c>
      <c r="BS181" s="120" t="n">
        <v>0</v>
      </c>
      <c r="BT181" s="120" t="n">
        <v>0</v>
      </c>
      <c r="BU181" s="120" t="n">
        <v>0</v>
      </c>
      <c r="BV181" s="120" t="n">
        <v>0</v>
      </c>
      <c r="BW181" s="120" t="n">
        <v>0</v>
      </c>
      <c r="BX181" s="120" t="n">
        <v>0</v>
      </c>
      <c r="BY181" s="120" t="n">
        <v>0</v>
      </c>
      <c r="BZ181" s="120" t="n">
        <v>0</v>
      </c>
      <c r="CA181" s="120" t="n">
        <v>0</v>
      </c>
      <c r="CB181" s="120" t="n">
        <v>0</v>
      </c>
      <c r="CC181" s="120" t="n">
        <v>0</v>
      </c>
      <c r="CD181" s="120" t="n">
        <v>0</v>
      </c>
      <c r="CE181" s="120" t="n">
        <v>0</v>
      </c>
      <c r="CF181" s="120" t="n">
        <v>0</v>
      </c>
      <c r="CG181" s="120" t="n">
        <v>0</v>
      </c>
      <c r="CH181" s="120" t="n">
        <v>0</v>
      </c>
      <c r="CI181" s="120" t="n">
        <v>0</v>
      </c>
      <c r="CJ181" s="120" t="n">
        <v>0</v>
      </c>
      <c r="CK181" s="120" t="n">
        <v>0</v>
      </c>
      <c r="CL181" s="120" t="n">
        <v>0</v>
      </c>
      <c r="CM181" s="120" t="n">
        <v>0</v>
      </c>
      <c r="CN181" s="120" t="n">
        <v>0</v>
      </c>
      <c r="CO181" s="120" t="n">
        <v>0</v>
      </c>
      <c r="CP181" s="120" t="n">
        <v>0</v>
      </c>
      <c r="CQ181" s="120" t="n">
        <v>0</v>
      </c>
      <c r="CR181" s="120" t="n">
        <v>0</v>
      </c>
      <c r="CS181" s="120" t="n">
        <v>0</v>
      </c>
      <c r="CT181" s="120" t="n">
        <v>0</v>
      </c>
      <c r="CU181" s="120" t="n">
        <v>0</v>
      </c>
      <c r="CV181" s="120" t="n">
        <v>0</v>
      </c>
      <c r="CW181" s="120" t="n">
        <v>0</v>
      </c>
      <c r="CX181" s="120" t="n">
        <v>0</v>
      </c>
      <c r="CY181" s="120" t="n">
        <v>0</v>
      </c>
      <c r="CZ181" s="120" t="n">
        <v>0</v>
      </c>
      <c r="DA181" s="120" t="n">
        <v>0</v>
      </c>
      <c r="DB181" s="120" t="n">
        <v>0</v>
      </c>
    </row>
    <row r="182" outlineLevel="3">
      <c r="E182" s="125" t="n"/>
      <c r="F182" s="120" t="n">
        <v>0</v>
      </c>
      <c r="G182" s="21">
        <f>Currency_unit&amp;"'M"</f>
        <v/>
      </c>
      <c r="AA182" s="120" t="n">
        <v>0</v>
      </c>
      <c r="AB182" s="120" t="n">
        <v>0</v>
      </c>
      <c r="AC182" s="120" t="n">
        <v>0</v>
      </c>
      <c r="AD182" s="120" t="n">
        <v>0</v>
      </c>
      <c r="AE182" s="120" t="n">
        <v>0</v>
      </c>
      <c r="AF182" s="120" t="n">
        <v>0</v>
      </c>
      <c r="AG182" s="120" t="n">
        <v>0</v>
      </c>
      <c r="AH182" s="120" t="n">
        <v>0</v>
      </c>
      <c r="AI182" s="120" t="n">
        <v>0</v>
      </c>
      <c r="AJ182" s="120" t="n">
        <v>0</v>
      </c>
      <c r="AK182" s="120" t="n">
        <v>0</v>
      </c>
      <c r="AL182" s="120" t="n">
        <v>0</v>
      </c>
      <c r="AM182" s="120" t="n">
        <v>0</v>
      </c>
      <c r="AN182" s="120" t="n">
        <v>0</v>
      </c>
      <c r="AO182" s="120" t="n">
        <v>0</v>
      </c>
      <c r="AP182" s="120" t="n">
        <v>0</v>
      </c>
      <c r="AQ182" s="120" t="n">
        <v>0</v>
      </c>
      <c r="AR182" s="120" t="n">
        <v>0</v>
      </c>
      <c r="AS182" s="120" t="n">
        <v>0</v>
      </c>
      <c r="AT182" s="120" t="n">
        <v>0</v>
      </c>
      <c r="AU182" s="120" t="n">
        <v>0</v>
      </c>
      <c r="AV182" s="120" t="n">
        <v>0</v>
      </c>
      <c r="AW182" s="120" t="n">
        <v>0</v>
      </c>
      <c r="AX182" s="120" t="n">
        <v>0</v>
      </c>
      <c r="AY182" s="120" t="n">
        <v>0</v>
      </c>
      <c r="AZ182" s="120" t="n">
        <v>0</v>
      </c>
      <c r="BA182" s="120" t="n">
        <v>0</v>
      </c>
      <c r="BB182" s="120" t="n">
        <v>0</v>
      </c>
      <c r="BC182" s="120" t="n">
        <v>0</v>
      </c>
      <c r="BD182" s="120" t="n">
        <v>0</v>
      </c>
      <c r="BE182" s="120" t="n">
        <v>0</v>
      </c>
      <c r="BF182" s="120" t="n">
        <v>0</v>
      </c>
      <c r="BG182" s="120" t="n">
        <v>0</v>
      </c>
      <c r="BH182" s="120" t="n">
        <v>0</v>
      </c>
      <c r="BI182" s="120" t="n">
        <v>0</v>
      </c>
      <c r="BJ182" s="120" t="n">
        <v>0</v>
      </c>
      <c r="BK182" s="120" t="n">
        <v>0</v>
      </c>
      <c r="BL182" s="120" t="n">
        <v>0</v>
      </c>
      <c r="BM182" s="120" t="n">
        <v>0</v>
      </c>
      <c r="BN182" s="120" t="n">
        <v>0</v>
      </c>
      <c r="BO182" s="120" t="n">
        <v>0</v>
      </c>
      <c r="BP182" s="120" t="n">
        <v>0</v>
      </c>
      <c r="BQ182" s="120" t="n">
        <v>0</v>
      </c>
      <c r="BR182" s="120" t="n">
        <v>0</v>
      </c>
      <c r="BS182" s="120" t="n">
        <v>0</v>
      </c>
      <c r="BT182" s="120" t="n">
        <v>0</v>
      </c>
      <c r="BU182" s="120" t="n">
        <v>0</v>
      </c>
      <c r="BV182" s="120" t="n">
        <v>0</v>
      </c>
      <c r="BW182" s="120" t="n">
        <v>0</v>
      </c>
      <c r="BX182" s="120" t="n">
        <v>0</v>
      </c>
      <c r="BY182" s="120" t="n">
        <v>0</v>
      </c>
      <c r="BZ182" s="120" t="n">
        <v>0</v>
      </c>
      <c r="CA182" s="120" t="n">
        <v>0</v>
      </c>
      <c r="CB182" s="120" t="n">
        <v>0</v>
      </c>
      <c r="CC182" s="120" t="n">
        <v>0</v>
      </c>
      <c r="CD182" s="120" t="n">
        <v>0</v>
      </c>
      <c r="CE182" s="120" t="n">
        <v>0</v>
      </c>
      <c r="CF182" s="120" t="n">
        <v>0</v>
      </c>
      <c r="CG182" s="120" t="n">
        <v>0</v>
      </c>
      <c r="CH182" s="120" t="n">
        <v>0</v>
      </c>
      <c r="CI182" s="120" t="n">
        <v>0</v>
      </c>
      <c r="CJ182" s="120" t="n">
        <v>0</v>
      </c>
      <c r="CK182" s="120" t="n">
        <v>0</v>
      </c>
      <c r="CL182" s="120" t="n">
        <v>0</v>
      </c>
      <c r="CM182" s="120" t="n">
        <v>0</v>
      </c>
      <c r="CN182" s="120" t="n">
        <v>0</v>
      </c>
      <c r="CO182" s="120" t="n">
        <v>0</v>
      </c>
      <c r="CP182" s="120" t="n">
        <v>0</v>
      </c>
      <c r="CQ182" s="120" t="n">
        <v>0</v>
      </c>
      <c r="CR182" s="120" t="n">
        <v>0</v>
      </c>
      <c r="CS182" s="120" t="n">
        <v>0</v>
      </c>
      <c r="CT182" s="120" t="n">
        <v>0</v>
      </c>
      <c r="CU182" s="120" t="n">
        <v>0</v>
      </c>
      <c r="CV182" s="120" t="n">
        <v>0</v>
      </c>
      <c r="CW182" s="120" t="n">
        <v>0</v>
      </c>
      <c r="CX182" s="120" t="n">
        <v>0</v>
      </c>
      <c r="CY182" s="120" t="n">
        <v>0</v>
      </c>
      <c r="CZ182" s="120" t="n">
        <v>0</v>
      </c>
      <c r="DA182" s="120" t="n">
        <v>0</v>
      </c>
      <c r="DB182" s="120" t="n">
        <v>0</v>
      </c>
    </row>
    <row r="183" outlineLevel="3">
      <c r="E183" s="125" t="n"/>
      <c r="F183" s="120" t="n">
        <v>0</v>
      </c>
      <c r="G183" s="21">
        <f>Currency_unit&amp;"'M"</f>
        <v/>
      </c>
      <c r="AA183" s="120" t="n">
        <v>0</v>
      </c>
      <c r="AB183" s="120" t="n">
        <v>0</v>
      </c>
      <c r="AC183" s="120" t="n">
        <v>0</v>
      </c>
      <c r="AD183" s="120" t="n">
        <v>0</v>
      </c>
      <c r="AE183" s="120" t="n">
        <v>0</v>
      </c>
      <c r="AF183" s="120" t="n">
        <v>0</v>
      </c>
      <c r="AG183" s="120" t="n">
        <v>0</v>
      </c>
      <c r="AH183" s="120" t="n">
        <v>0</v>
      </c>
      <c r="AI183" s="120" t="n">
        <v>0</v>
      </c>
      <c r="AJ183" s="120" t="n">
        <v>0</v>
      </c>
      <c r="AK183" s="120" t="n">
        <v>0</v>
      </c>
      <c r="AL183" s="120" t="n">
        <v>0</v>
      </c>
      <c r="AM183" s="120" t="n">
        <v>0</v>
      </c>
      <c r="AN183" s="120" t="n">
        <v>0</v>
      </c>
      <c r="AO183" s="120" t="n">
        <v>0</v>
      </c>
      <c r="AP183" s="120" t="n">
        <v>0</v>
      </c>
      <c r="AQ183" s="120" t="n">
        <v>0</v>
      </c>
      <c r="AR183" s="120" t="n">
        <v>0</v>
      </c>
      <c r="AS183" s="120" t="n">
        <v>0</v>
      </c>
      <c r="AT183" s="120" t="n">
        <v>0</v>
      </c>
      <c r="AU183" s="120" t="n">
        <v>0</v>
      </c>
      <c r="AV183" s="120" t="n">
        <v>0</v>
      </c>
      <c r="AW183" s="120" t="n">
        <v>0</v>
      </c>
      <c r="AX183" s="120" t="n">
        <v>0</v>
      </c>
      <c r="AY183" s="120" t="n">
        <v>0</v>
      </c>
      <c r="AZ183" s="120" t="n">
        <v>0</v>
      </c>
      <c r="BA183" s="120" t="n">
        <v>0</v>
      </c>
      <c r="BB183" s="120" t="n">
        <v>0</v>
      </c>
      <c r="BC183" s="120" t="n">
        <v>0</v>
      </c>
      <c r="BD183" s="120" t="n">
        <v>0</v>
      </c>
      <c r="BE183" s="120" t="n">
        <v>0</v>
      </c>
      <c r="BF183" s="120" t="n">
        <v>0</v>
      </c>
      <c r="BG183" s="120" t="n">
        <v>0</v>
      </c>
      <c r="BH183" s="120" t="n">
        <v>0</v>
      </c>
      <c r="BI183" s="120" t="n">
        <v>0</v>
      </c>
      <c r="BJ183" s="120" t="n">
        <v>0</v>
      </c>
      <c r="BK183" s="120" t="n">
        <v>0</v>
      </c>
      <c r="BL183" s="120" t="n">
        <v>0</v>
      </c>
      <c r="BM183" s="120" t="n">
        <v>0</v>
      </c>
      <c r="BN183" s="120" t="n">
        <v>0</v>
      </c>
      <c r="BO183" s="120" t="n">
        <v>0</v>
      </c>
      <c r="BP183" s="120" t="n">
        <v>0</v>
      </c>
      <c r="BQ183" s="120" t="n">
        <v>0</v>
      </c>
      <c r="BR183" s="120" t="n">
        <v>0</v>
      </c>
      <c r="BS183" s="120" t="n">
        <v>0</v>
      </c>
      <c r="BT183" s="120" t="n">
        <v>0</v>
      </c>
      <c r="BU183" s="120" t="n">
        <v>0</v>
      </c>
      <c r="BV183" s="120" t="n">
        <v>0</v>
      </c>
      <c r="BW183" s="120" t="n">
        <v>0</v>
      </c>
      <c r="BX183" s="120" t="n">
        <v>0</v>
      </c>
      <c r="BY183" s="120" t="n">
        <v>0</v>
      </c>
      <c r="BZ183" s="120" t="n">
        <v>0</v>
      </c>
      <c r="CA183" s="120" t="n">
        <v>0</v>
      </c>
      <c r="CB183" s="120" t="n">
        <v>0</v>
      </c>
      <c r="CC183" s="120" t="n">
        <v>0</v>
      </c>
      <c r="CD183" s="120" t="n">
        <v>0</v>
      </c>
      <c r="CE183" s="120" t="n">
        <v>0</v>
      </c>
      <c r="CF183" s="120" t="n">
        <v>0</v>
      </c>
      <c r="CG183" s="120" t="n">
        <v>0</v>
      </c>
      <c r="CH183" s="120" t="n">
        <v>0</v>
      </c>
      <c r="CI183" s="120" t="n">
        <v>0</v>
      </c>
      <c r="CJ183" s="120" t="n">
        <v>0</v>
      </c>
      <c r="CK183" s="120" t="n">
        <v>0</v>
      </c>
      <c r="CL183" s="120" t="n">
        <v>0</v>
      </c>
      <c r="CM183" s="120" t="n">
        <v>0</v>
      </c>
      <c r="CN183" s="120" t="n">
        <v>0</v>
      </c>
      <c r="CO183" s="120" t="n">
        <v>0</v>
      </c>
      <c r="CP183" s="120" t="n">
        <v>0</v>
      </c>
      <c r="CQ183" s="120" t="n">
        <v>0</v>
      </c>
      <c r="CR183" s="120" t="n">
        <v>0</v>
      </c>
      <c r="CS183" s="120" t="n">
        <v>0</v>
      </c>
      <c r="CT183" s="120" t="n">
        <v>0</v>
      </c>
      <c r="CU183" s="120" t="n">
        <v>0</v>
      </c>
      <c r="CV183" s="120" t="n">
        <v>0</v>
      </c>
      <c r="CW183" s="120" t="n">
        <v>0</v>
      </c>
      <c r="CX183" s="120" t="n">
        <v>0</v>
      </c>
      <c r="CY183" s="120" t="n">
        <v>0</v>
      </c>
      <c r="CZ183" s="120" t="n">
        <v>0</v>
      </c>
      <c r="DA183" s="120" t="n">
        <v>0</v>
      </c>
      <c r="DB183" s="120" t="n">
        <v>0</v>
      </c>
    </row>
    <row r="184" outlineLevel="3">
      <c r="E184" s="213" t="inlineStr">
        <is>
          <t>Pre-production period weight</t>
        </is>
      </c>
      <c r="F184" s="120" t="n">
        <v>0</v>
      </c>
      <c r="G184" s="96" t="inlineStr">
        <is>
          <t>x</t>
        </is>
      </c>
      <c r="H184" s="215" t="inlineStr">
        <is>
          <t>Pre-production weight applied to the revenue, operating-cost and royalty carves: 1.0 in the two construction years (Yr -2, Yr -1), the 8.02% pre-commercial share in Year 1, zero thereafter. The 8.02% = Year-1 Preproduction Revenue US$65M / total Year-1 doré revenue US$811M (commercial US$746M + pre-commercial US$65M); commercial production is declared 60 days after mill start (Table 22-2, p.460-461; S22.3.1, p.458).</t>
        </is>
      </c>
      <c r="AA184" s="261" t="n">
        <v>1</v>
      </c>
      <c r="AB184" s="261" t="n">
        <v>1</v>
      </c>
      <c r="AC184" s="261" t="n">
        <v>0.08019999999999999</v>
      </c>
      <c r="AD184" s="261" t="n">
        <v>0</v>
      </c>
      <c r="AE184" s="261" t="n">
        <v>0</v>
      </c>
      <c r="AF184" s="261" t="n">
        <v>0</v>
      </c>
      <c r="AG184" s="261" t="n">
        <v>0</v>
      </c>
      <c r="AH184" s="261" t="n">
        <v>0</v>
      </c>
      <c r="AI184" s="261" t="n">
        <v>0</v>
      </c>
      <c r="AJ184" s="261" t="n">
        <v>0</v>
      </c>
      <c r="AK184" s="261" t="n">
        <v>0</v>
      </c>
      <c r="AL184" s="261" t="n">
        <v>0</v>
      </c>
      <c r="AM184" s="261" t="n">
        <v>0</v>
      </c>
      <c r="AN184" s="261" t="n">
        <v>0</v>
      </c>
      <c r="AO184" s="261" t="n">
        <v>0</v>
      </c>
      <c r="AP184" s="261" t="n">
        <v>0</v>
      </c>
      <c r="AQ184" s="261" t="n">
        <v>0</v>
      </c>
      <c r="AR184" s="261" t="n">
        <v>0</v>
      </c>
      <c r="AS184" s="261" t="n">
        <v>0</v>
      </c>
      <c r="AT184" s="261" t="n">
        <v>0</v>
      </c>
      <c r="AU184" s="261" t="n">
        <v>0</v>
      </c>
      <c r="AV184" s="261" t="n">
        <v>0</v>
      </c>
      <c r="AW184" s="261" t="n">
        <v>0</v>
      </c>
      <c r="AX184" s="261" t="n">
        <v>0</v>
      </c>
      <c r="AY184" s="261" t="n">
        <v>0</v>
      </c>
      <c r="AZ184" s="261" t="n">
        <v>0</v>
      </c>
      <c r="BA184" s="261" t="n">
        <v>0</v>
      </c>
      <c r="BB184" s="261" t="n">
        <v>0</v>
      </c>
      <c r="BC184" s="261" t="n">
        <v>0</v>
      </c>
      <c r="BD184" s="261" t="n">
        <v>0</v>
      </c>
      <c r="BE184" s="261" t="n">
        <v>0</v>
      </c>
      <c r="BF184" s="261" t="n">
        <v>0</v>
      </c>
      <c r="BG184" s="261" t="n">
        <v>0</v>
      </c>
      <c r="BH184" s="261" t="n">
        <v>0</v>
      </c>
      <c r="BI184" s="261" t="n">
        <v>0</v>
      </c>
      <c r="BJ184" s="261" t="n">
        <v>0</v>
      </c>
      <c r="BK184" s="261" t="n">
        <v>0</v>
      </c>
      <c r="BL184" s="261" t="n">
        <v>0</v>
      </c>
      <c r="BM184" s="261" t="n">
        <v>0</v>
      </c>
      <c r="BN184" s="261" t="n">
        <v>0</v>
      </c>
      <c r="BO184" s="261" t="n">
        <v>0</v>
      </c>
      <c r="BP184" s="261" t="n">
        <v>0</v>
      </c>
      <c r="BQ184" s="261" t="n">
        <v>0</v>
      </c>
      <c r="BR184" s="261" t="n">
        <v>0</v>
      </c>
      <c r="BS184" s="261" t="n">
        <v>0</v>
      </c>
      <c r="BT184" s="261" t="n">
        <v>0</v>
      </c>
      <c r="BU184" s="261" t="n">
        <v>0</v>
      </c>
      <c r="BV184" s="261" t="n">
        <v>0</v>
      </c>
      <c r="BW184" s="261" t="n">
        <v>0</v>
      </c>
      <c r="BX184" s="261" t="n">
        <v>0</v>
      </c>
      <c r="BY184" s="261" t="n">
        <v>0</v>
      </c>
      <c r="BZ184" s="261" t="n">
        <v>0</v>
      </c>
      <c r="CA184" s="261" t="n">
        <v>0</v>
      </c>
      <c r="CB184" s="261" t="n">
        <v>0</v>
      </c>
      <c r="CC184" s="261" t="n">
        <v>0</v>
      </c>
      <c r="CD184" s="261" t="n">
        <v>0</v>
      </c>
      <c r="CE184" s="261" t="n">
        <v>0</v>
      </c>
      <c r="CF184" s="261" t="n">
        <v>0</v>
      </c>
      <c r="CG184" s="261" t="n">
        <v>0</v>
      </c>
      <c r="CH184" s="261" t="n">
        <v>0</v>
      </c>
      <c r="CI184" s="261" t="n">
        <v>0</v>
      </c>
      <c r="CJ184" s="261" t="n">
        <v>0</v>
      </c>
      <c r="CK184" s="261" t="n">
        <v>0</v>
      </c>
      <c r="CL184" s="261" t="n">
        <v>0</v>
      </c>
      <c r="CM184" s="261" t="n">
        <v>0</v>
      </c>
      <c r="CN184" s="261" t="n">
        <v>0</v>
      </c>
      <c r="CO184" s="261" t="n">
        <v>0</v>
      </c>
      <c r="CP184" s="261" t="n">
        <v>0</v>
      </c>
      <c r="CQ184" s="261" t="n">
        <v>0</v>
      </c>
      <c r="CR184" s="261" t="n">
        <v>0</v>
      </c>
      <c r="CS184" s="261" t="n">
        <v>0</v>
      </c>
      <c r="CT184" s="261" t="n">
        <v>0</v>
      </c>
      <c r="CU184" s="261" t="n">
        <v>0</v>
      </c>
      <c r="CV184" s="261" t="n">
        <v>0</v>
      </c>
      <c r="CW184" s="261" t="n">
        <v>0</v>
      </c>
      <c r="CX184" s="261" t="n">
        <v>0</v>
      </c>
      <c r="CY184" s="261" t="n">
        <v>0</v>
      </c>
      <c r="CZ184" s="261" t="n">
        <v>0</v>
      </c>
      <c r="DA184" s="261" t="n">
        <v>0</v>
      </c>
      <c r="DB184" s="261" t="n">
        <v>0</v>
      </c>
    </row>
    <row r="185" outlineLevel="3">
      <c r="E185" s="213" t="inlineStr">
        <is>
          <t>Pre-production royalty capitalised to initial capital</t>
        </is>
      </c>
      <c r="F185" s="120" t="n">
        <v>0</v>
      </c>
      <c r="G185" s="96" t="inlineStr">
        <is>
          <t>US$'M</t>
        </is>
      </c>
      <c r="H185" s="215" t="inlineStr">
        <is>
          <t>Pre-production portion of the full royalty, capitalised into initial capital: the pre-production weight (row 184) times the full government Extraordinary Mining Duty (1.0% of gross doré revenue) plus the full private net-smelter-return royalty (the same rate the royalty method selector on the Royalty Detail tab applies in earnings), both computed on the per-year doré revenue. Reconciles to the report's stated US$4.4M pre-production private royalty (Table 22-2 note 5, p.461) plus about US$1.3M government royalty on pre-production revenue; the commercial royalty stays in earnings (Cash Flow &amp; Valuation rows 119/120).</t>
        </is>
      </c>
      <c r="AA185" s="222">
        <f>AA184*('Cash Flow &amp; Valuation'!$F$116*('Cash Flow &amp; Valuation'!AA96+'Cash Flow &amp; Valuation'!AA97)+IF('Royalty Detail'!$F$13="LOM blended",$F$134,'Royalty Detail'!AA23)*(('Cash Flow &amp; Valuation'!AA96+'Cash Flow &amp; Valuation'!AA97)-'Cash Flow &amp; Valuation'!AA121))</f>
        <v/>
      </c>
      <c r="AB185" s="222">
        <f>AB184*('Cash Flow &amp; Valuation'!$F$116*('Cash Flow &amp; Valuation'!AB96+'Cash Flow &amp; Valuation'!AB97)+IF('Royalty Detail'!$F$13="LOM blended",$F$134,'Royalty Detail'!AB23)*(('Cash Flow &amp; Valuation'!AB96+'Cash Flow &amp; Valuation'!AB97)-'Cash Flow &amp; Valuation'!AB121))</f>
        <v/>
      </c>
      <c r="AC185" s="222">
        <f>AC184*('Cash Flow &amp; Valuation'!$F$116*('Cash Flow &amp; Valuation'!AC96+'Cash Flow &amp; Valuation'!AC97)+IF('Royalty Detail'!$F$13="LOM blended",$F$134,'Royalty Detail'!AC23)*(('Cash Flow &amp; Valuation'!AC96+'Cash Flow &amp; Valuation'!AC97)-'Cash Flow &amp; Valuation'!AC121))</f>
        <v/>
      </c>
      <c r="AD185" s="222">
        <f>AD184*('Cash Flow &amp; Valuation'!$F$116*('Cash Flow &amp; Valuation'!AD96+'Cash Flow &amp; Valuation'!AD97)+IF('Royalty Detail'!$F$13="LOM blended",$F$134,'Royalty Detail'!AD23)*(('Cash Flow &amp; Valuation'!AD96+'Cash Flow &amp; Valuation'!AD97)-'Cash Flow &amp; Valuation'!AD121))</f>
        <v/>
      </c>
      <c r="AE185" s="222">
        <f>AE184*('Cash Flow &amp; Valuation'!$F$116*('Cash Flow &amp; Valuation'!AE96+'Cash Flow &amp; Valuation'!AE97)+IF('Royalty Detail'!$F$13="LOM blended",$F$134,'Royalty Detail'!AE23)*(('Cash Flow &amp; Valuation'!AE96+'Cash Flow &amp; Valuation'!AE97)-'Cash Flow &amp; Valuation'!AE121))</f>
        <v/>
      </c>
      <c r="AF185" s="222">
        <f>AF184*('Cash Flow &amp; Valuation'!$F$116*('Cash Flow &amp; Valuation'!AF96+'Cash Flow &amp; Valuation'!AF97)+IF('Royalty Detail'!$F$13="LOM blended",$F$134,'Royalty Detail'!AF23)*(('Cash Flow &amp; Valuation'!AF96+'Cash Flow &amp; Valuation'!AF97)-'Cash Flow &amp; Valuation'!AF121))</f>
        <v/>
      </c>
      <c r="AG185" s="222">
        <f>AG184*('Cash Flow &amp; Valuation'!$F$116*('Cash Flow &amp; Valuation'!AG96+'Cash Flow &amp; Valuation'!AG97)+IF('Royalty Detail'!$F$13="LOM blended",$F$134,'Royalty Detail'!AG23)*(('Cash Flow &amp; Valuation'!AG96+'Cash Flow &amp; Valuation'!AG97)-'Cash Flow &amp; Valuation'!AG121))</f>
        <v/>
      </c>
      <c r="AH185" s="222">
        <f>AH184*('Cash Flow &amp; Valuation'!$F$116*('Cash Flow &amp; Valuation'!AH96+'Cash Flow &amp; Valuation'!AH97)+IF('Royalty Detail'!$F$13="LOM blended",$F$134,'Royalty Detail'!AH23)*(('Cash Flow &amp; Valuation'!AH96+'Cash Flow &amp; Valuation'!AH97)-'Cash Flow &amp; Valuation'!AH121))</f>
        <v/>
      </c>
      <c r="AI185" s="222">
        <f>AI184*('Cash Flow &amp; Valuation'!$F$116*('Cash Flow &amp; Valuation'!AI96+'Cash Flow &amp; Valuation'!AI97)+IF('Royalty Detail'!$F$13="LOM blended",$F$134,'Royalty Detail'!AI23)*(('Cash Flow &amp; Valuation'!AI96+'Cash Flow &amp; Valuation'!AI97)-'Cash Flow &amp; Valuation'!AI121))</f>
        <v/>
      </c>
      <c r="AJ185" s="222">
        <f>AJ184*('Cash Flow &amp; Valuation'!$F$116*('Cash Flow &amp; Valuation'!AJ96+'Cash Flow &amp; Valuation'!AJ97)+IF('Royalty Detail'!$F$13="LOM blended",$F$134,'Royalty Detail'!AJ23)*(('Cash Flow &amp; Valuation'!AJ96+'Cash Flow &amp; Valuation'!AJ97)-'Cash Flow &amp; Valuation'!AJ121))</f>
        <v/>
      </c>
      <c r="AK185" s="222">
        <f>AK184*('Cash Flow &amp; Valuation'!$F$116*('Cash Flow &amp; Valuation'!AK96+'Cash Flow &amp; Valuation'!AK97)+IF('Royalty Detail'!$F$13="LOM blended",$F$134,'Royalty Detail'!AK23)*(('Cash Flow &amp; Valuation'!AK96+'Cash Flow &amp; Valuation'!AK97)-'Cash Flow &amp; Valuation'!AK121))</f>
        <v/>
      </c>
      <c r="AL185" s="222">
        <f>AL184*('Cash Flow &amp; Valuation'!$F$116*('Cash Flow &amp; Valuation'!AL96+'Cash Flow &amp; Valuation'!AL97)+IF('Royalty Detail'!$F$13="LOM blended",$F$134,'Royalty Detail'!AL23)*(('Cash Flow &amp; Valuation'!AL96+'Cash Flow &amp; Valuation'!AL97)-'Cash Flow &amp; Valuation'!AL121))</f>
        <v/>
      </c>
      <c r="AM185" s="222">
        <f>AM184*('Cash Flow &amp; Valuation'!$F$116*('Cash Flow &amp; Valuation'!AM96+'Cash Flow &amp; Valuation'!AM97)+IF('Royalty Detail'!$F$13="LOM blended",$F$134,'Royalty Detail'!AM23)*(('Cash Flow &amp; Valuation'!AM96+'Cash Flow &amp; Valuation'!AM97)-'Cash Flow &amp; Valuation'!AM121))</f>
        <v/>
      </c>
      <c r="AN185" s="222">
        <f>AN184*('Cash Flow &amp; Valuation'!$F$116*('Cash Flow &amp; Valuation'!AN96+'Cash Flow &amp; Valuation'!AN97)+IF('Royalty Detail'!$F$13="LOM blended",$F$134,'Royalty Detail'!AN23)*(('Cash Flow &amp; Valuation'!AN96+'Cash Flow &amp; Valuation'!AN97)-'Cash Flow &amp; Valuation'!AN121))</f>
        <v/>
      </c>
      <c r="AO185" s="232" t="n">
        <v>0</v>
      </c>
      <c r="AP185" s="232" t="n">
        <v>0</v>
      </c>
      <c r="AQ185" s="232" t="n">
        <v>0</v>
      </c>
      <c r="AR185" s="232" t="n">
        <v>0</v>
      </c>
      <c r="AS185" s="232" t="n">
        <v>0</v>
      </c>
      <c r="AT185" s="232" t="n">
        <v>0</v>
      </c>
      <c r="AU185" s="232" t="n">
        <v>0</v>
      </c>
      <c r="AV185" s="232" t="n">
        <v>0</v>
      </c>
      <c r="AW185" s="232" t="n">
        <v>0</v>
      </c>
      <c r="AX185" s="232" t="n">
        <v>0</v>
      </c>
      <c r="AY185" s="232" t="n">
        <v>0</v>
      </c>
      <c r="AZ185" s="232" t="n">
        <v>0</v>
      </c>
      <c r="BA185" s="232" t="n">
        <v>0</v>
      </c>
      <c r="BB185" s="232" t="n">
        <v>0</v>
      </c>
      <c r="BC185" s="232" t="n">
        <v>0</v>
      </c>
      <c r="BD185" s="232" t="n">
        <v>0</v>
      </c>
      <c r="BE185" s="232" t="n">
        <v>0</v>
      </c>
      <c r="BF185" s="232" t="n">
        <v>0</v>
      </c>
      <c r="BG185" s="232" t="n">
        <v>0</v>
      </c>
      <c r="BH185" s="232" t="n">
        <v>0</v>
      </c>
      <c r="BI185" s="232" t="n">
        <v>0</v>
      </c>
      <c r="BJ185" s="232" t="n">
        <v>0</v>
      </c>
      <c r="BK185" s="232" t="n">
        <v>0</v>
      </c>
      <c r="BL185" s="232" t="n">
        <v>0</v>
      </c>
      <c r="BM185" s="232" t="n">
        <v>0</v>
      </c>
      <c r="BN185" s="232" t="n">
        <v>0</v>
      </c>
      <c r="BO185" s="232" t="n">
        <v>0</v>
      </c>
      <c r="BP185" s="232" t="n">
        <v>0</v>
      </c>
      <c r="BQ185" s="232" t="n">
        <v>0</v>
      </c>
      <c r="BR185" s="232" t="n">
        <v>0</v>
      </c>
      <c r="BS185" s="232" t="n">
        <v>0</v>
      </c>
      <c r="BT185" s="232" t="n">
        <v>0</v>
      </c>
      <c r="BU185" s="232" t="n">
        <v>0</v>
      </c>
      <c r="BV185" s="232" t="n">
        <v>0</v>
      </c>
      <c r="BW185" s="232" t="n">
        <v>0</v>
      </c>
      <c r="BX185" s="232" t="n">
        <v>0</v>
      </c>
      <c r="BY185" s="232" t="n">
        <v>0</v>
      </c>
      <c r="BZ185" s="232" t="n">
        <v>0</v>
      </c>
      <c r="CA185" s="232" t="n">
        <v>0</v>
      </c>
      <c r="CB185" s="232" t="n">
        <v>0</v>
      </c>
      <c r="CC185" s="232" t="n">
        <v>0</v>
      </c>
      <c r="CD185" s="232" t="n">
        <v>0</v>
      </c>
      <c r="CE185" s="232" t="n">
        <v>0</v>
      </c>
      <c r="CF185" s="232" t="n">
        <v>0</v>
      </c>
      <c r="CG185" s="232" t="n">
        <v>0</v>
      </c>
      <c r="CH185" s="232" t="n">
        <v>0</v>
      </c>
      <c r="CI185" s="232" t="n">
        <v>0</v>
      </c>
      <c r="CJ185" s="232" t="n">
        <v>0</v>
      </c>
      <c r="CK185" s="232" t="n">
        <v>0</v>
      </c>
      <c r="CL185" s="232" t="n">
        <v>0</v>
      </c>
      <c r="CM185" s="232" t="n">
        <v>0</v>
      </c>
      <c r="CN185" s="232" t="n">
        <v>0</v>
      </c>
      <c r="CO185" s="232" t="n">
        <v>0</v>
      </c>
      <c r="CP185" s="232" t="n">
        <v>0</v>
      </c>
      <c r="CQ185" s="232" t="n">
        <v>0</v>
      </c>
      <c r="CR185" s="232" t="n">
        <v>0</v>
      </c>
      <c r="CS185" s="232" t="n">
        <v>0</v>
      </c>
      <c r="CT185" s="232" t="n">
        <v>0</v>
      </c>
      <c r="CU185" s="232" t="n">
        <v>0</v>
      </c>
      <c r="CV185" s="232" t="n">
        <v>0</v>
      </c>
      <c r="CW185" s="232" t="n">
        <v>0</v>
      </c>
      <c r="CX185" s="232" t="n">
        <v>0</v>
      </c>
      <c r="CY185" s="232" t="n">
        <v>0</v>
      </c>
      <c r="CZ185" s="232" t="n">
        <v>0</v>
      </c>
      <c r="DA185" s="232" t="n">
        <v>0</v>
      </c>
      <c r="DB185" s="232" t="n">
        <v>0</v>
      </c>
    </row>
    <row r="186" outlineLevel="3">
      <c r="E186" s="125" t="inlineStr">
        <is>
          <t>[SPARE]</t>
        </is>
      </c>
      <c r="F186" s="120" t="n">
        <v>0</v>
      </c>
      <c r="G186" s="21">
        <f>Currency_unit&amp;"'M"</f>
        <v/>
      </c>
      <c r="AA186" s="120" t="n">
        <v>0</v>
      </c>
      <c r="AB186" s="120" t="n">
        <v>0</v>
      </c>
      <c r="AC186" s="120" t="n">
        <v>0</v>
      </c>
      <c r="AD186" s="120" t="n">
        <v>0</v>
      </c>
      <c r="AE186" s="120" t="n">
        <v>0</v>
      </c>
      <c r="AF186" s="120" t="n">
        <v>0</v>
      </c>
      <c r="AG186" s="120" t="n">
        <v>0</v>
      </c>
      <c r="AH186" s="120" t="n">
        <v>0</v>
      </c>
      <c r="AI186" s="120" t="n">
        <v>0</v>
      </c>
      <c r="AJ186" s="120" t="n">
        <v>0</v>
      </c>
      <c r="AK186" s="120" t="n">
        <v>0</v>
      </c>
      <c r="AL186" s="120" t="n">
        <v>0</v>
      </c>
      <c r="AM186" s="120" t="n">
        <v>0</v>
      </c>
      <c r="AN186" s="120" t="n">
        <v>0</v>
      </c>
      <c r="AO186" s="120" t="n">
        <v>0</v>
      </c>
      <c r="AP186" s="120" t="n">
        <v>0</v>
      </c>
      <c r="AQ186" s="120" t="n">
        <v>0</v>
      </c>
      <c r="AR186" s="120" t="n">
        <v>0</v>
      </c>
      <c r="AS186" s="120" t="n">
        <v>0</v>
      </c>
      <c r="AT186" s="120" t="n">
        <v>0</v>
      </c>
      <c r="AU186" s="120" t="n">
        <v>0</v>
      </c>
      <c r="AV186" s="120" t="n">
        <v>0</v>
      </c>
      <c r="AW186" s="120" t="n">
        <v>0</v>
      </c>
      <c r="AX186" s="120" t="n">
        <v>0</v>
      </c>
      <c r="AY186" s="120" t="n">
        <v>0</v>
      </c>
      <c r="AZ186" s="120" t="n">
        <v>0</v>
      </c>
      <c r="BA186" s="120" t="n">
        <v>0</v>
      </c>
      <c r="BB186" s="120" t="n">
        <v>0</v>
      </c>
      <c r="BC186" s="120" t="n">
        <v>0</v>
      </c>
      <c r="BD186" s="120" t="n">
        <v>0</v>
      </c>
      <c r="BE186" s="120" t="n">
        <v>0</v>
      </c>
      <c r="BF186" s="120" t="n">
        <v>0</v>
      </c>
      <c r="BG186" s="120" t="n">
        <v>0</v>
      </c>
      <c r="BH186" s="120" t="n">
        <v>0</v>
      </c>
      <c r="BI186" s="120" t="n">
        <v>0</v>
      </c>
      <c r="BJ186" s="120" t="n">
        <v>0</v>
      </c>
      <c r="BK186" s="120" t="n">
        <v>0</v>
      </c>
      <c r="BL186" s="120" t="n">
        <v>0</v>
      </c>
      <c r="BM186" s="120" t="n">
        <v>0</v>
      </c>
      <c r="BN186" s="120" t="n">
        <v>0</v>
      </c>
      <c r="BO186" s="120" t="n">
        <v>0</v>
      </c>
      <c r="BP186" s="120" t="n">
        <v>0</v>
      </c>
      <c r="BQ186" s="120" t="n">
        <v>0</v>
      </c>
      <c r="BR186" s="120" t="n">
        <v>0</v>
      </c>
      <c r="BS186" s="120" t="n">
        <v>0</v>
      </c>
      <c r="BT186" s="120" t="n">
        <v>0</v>
      </c>
      <c r="BU186" s="120" t="n">
        <v>0</v>
      </c>
      <c r="BV186" s="120" t="n">
        <v>0</v>
      </c>
      <c r="BW186" s="120" t="n">
        <v>0</v>
      </c>
      <c r="BX186" s="120" t="n">
        <v>0</v>
      </c>
      <c r="BY186" s="120" t="n">
        <v>0</v>
      </c>
      <c r="BZ186" s="120" t="n">
        <v>0</v>
      </c>
      <c r="CA186" s="120" t="n">
        <v>0</v>
      </c>
      <c r="CB186" s="120" t="n">
        <v>0</v>
      </c>
      <c r="CC186" s="120" t="n">
        <v>0</v>
      </c>
      <c r="CD186" s="120" t="n">
        <v>0</v>
      </c>
      <c r="CE186" s="120" t="n">
        <v>0</v>
      </c>
      <c r="CF186" s="120" t="n">
        <v>0</v>
      </c>
      <c r="CG186" s="120" t="n">
        <v>0</v>
      </c>
      <c r="CH186" s="120" t="n">
        <v>0</v>
      </c>
      <c r="CI186" s="120" t="n">
        <v>0</v>
      </c>
      <c r="CJ186" s="120" t="n">
        <v>0</v>
      </c>
      <c r="CK186" s="120" t="n">
        <v>0</v>
      </c>
      <c r="CL186" s="120" t="n">
        <v>0</v>
      </c>
      <c r="CM186" s="120" t="n">
        <v>0</v>
      </c>
      <c r="CN186" s="120" t="n">
        <v>0</v>
      </c>
      <c r="CO186" s="120" t="n">
        <v>0</v>
      </c>
      <c r="CP186" s="120" t="n">
        <v>0</v>
      </c>
      <c r="CQ186" s="120" t="n">
        <v>0</v>
      </c>
      <c r="CR186" s="120" t="n">
        <v>0</v>
      </c>
      <c r="CS186" s="120" t="n">
        <v>0</v>
      </c>
      <c r="CT186" s="120" t="n">
        <v>0</v>
      </c>
      <c r="CU186" s="120" t="n">
        <v>0</v>
      </c>
      <c r="CV186" s="120" t="n">
        <v>0</v>
      </c>
      <c r="CW186" s="120" t="n">
        <v>0</v>
      </c>
      <c r="CX186" s="120" t="n">
        <v>0</v>
      </c>
      <c r="CY186" s="120" t="n">
        <v>0</v>
      </c>
      <c r="CZ186" s="120" t="n">
        <v>0</v>
      </c>
      <c r="DA186" s="120" t="n">
        <v>0</v>
      </c>
      <c r="DB186" s="120" t="n">
        <v>0</v>
      </c>
    </row>
    <row r="187" outlineLevel="3">
      <c r="E187" s="125" t="inlineStr">
        <is>
          <t>[SPARE]</t>
        </is>
      </c>
      <c r="F187" s="120" t="n">
        <v>0</v>
      </c>
      <c r="G187" s="21">
        <f>Currency_unit&amp;"'M"</f>
        <v/>
      </c>
      <c r="AA187" s="120" t="n">
        <v>0</v>
      </c>
      <c r="AB187" s="120" t="n">
        <v>0</v>
      </c>
      <c r="AC187" s="120" t="n">
        <v>0</v>
      </c>
      <c r="AD187" s="120" t="n">
        <v>0</v>
      </c>
      <c r="AE187" s="120" t="n">
        <v>0</v>
      </c>
      <c r="AF187" s="120" t="n">
        <v>0</v>
      </c>
      <c r="AG187" s="120" t="n">
        <v>0</v>
      </c>
      <c r="AH187" s="120" t="n">
        <v>0</v>
      </c>
      <c r="AI187" s="120" t="n">
        <v>0</v>
      </c>
      <c r="AJ187" s="120" t="n">
        <v>0</v>
      </c>
      <c r="AK187" s="120" t="n">
        <v>0</v>
      </c>
      <c r="AL187" s="120" t="n">
        <v>0</v>
      </c>
      <c r="AM187" s="120" t="n">
        <v>0</v>
      </c>
      <c r="AN187" s="120" t="n">
        <v>0</v>
      </c>
      <c r="AO187" s="120" t="n">
        <v>0</v>
      </c>
      <c r="AP187" s="120" t="n">
        <v>0</v>
      </c>
      <c r="AQ187" s="120" t="n">
        <v>0</v>
      </c>
      <c r="AR187" s="120" t="n">
        <v>0</v>
      </c>
      <c r="AS187" s="120" t="n">
        <v>0</v>
      </c>
      <c r="AT187" s="120" t="n">
        <v>0</v>
      </c>
      <c r="AU187" s="120" t="n">
        <v>0</v>
      </c>
      <c r="AV187" s="120" t="n">
        <v>0</v>
      </c>
      <c r="AW187" s="120" t="n">
        <v>0</v>
      </c>
      <c r="AX187" s="120" t="n">
        <v>0</v>
      </c>
      <c r="AY187" s="120" t="n">
        <v>0</v>
      </c>
      <c r="AZ187" s="120" t="n">
        <v>0</v>
      </c>
      <c r="BA187" s="120" t="n">
        <v>0</v>
      </c>
      <c r="BB187" s="120" t="n">
        <v>0</v>
      </c>
      <c r="BC187" s="120" t="n">
        <v>0</v>
      </c>
      <c r="BD187" s="120" t="n">
        <v>0</v>
      </c>
      <c r="BE187" s="120" t="n">
        <v>0</v>
      </c>
      <c r="BF187" s="120" t="n">
        <v>0</v>
      </c>
      <c r="BG187" s="120" t="n">
        <v>0</v>
      </c>
      <c r="BH187" s="120" t="n">
        <v>0</v>
      </c>
      <c r="BI187" s="120" t="n">
        <v>0</v>
      </c>
      <c r="BJ187" s="120" t="n">
        <v>0</v>
      </c>
      <c r="BK187" s="120" t="n">
        <v>0</v>
      </c>
      <c r="BL187" s="120" t="n">
        <v>0</v>
      </c>
      <c r="BM187" s="120" t="n">
        <v>0</v>
      </c>
      <c r="BN187" s="120" t="n">
        <v>0</v>
      </c>
      <c r="BO187" s="120" t="n">
        <v>0</v>
      </c>
      <c r="BP187" s="120" t="n">
        <v>0</v>
      </c>
      <c r="BQ187" s="120" t="n">
        <v>0</v>
      </c>
      <c r="BR187" s="120" t="n">
        <v>0</v>
      </c>
      <c r="BS187" s="120" t="n">
        <v>0</v>
      </c>
      <c r="BT187" s="120" t="n">
        <v>0</v>
      </c>
      <c r="BU187" s="120" t="n">
        <v>0</v>
      </c>
      <c r="BV187" s="120" t="n">
        <v>0</v>
      </c>
      <c r="BW187" s="120" t="n">
        <v>0</v>
      </c>
      <c r="BX187" s="120" t="n">
        <v>0</v>
      </c>
      <c r="BY187" s="120" t="n">
        <v>0</v>
      </c>
      <c r="BZ187" s="120" t="n">
        <v>0</v>
      </c>
      <c r="CA187" s="120" t="n">
        <v>0</v>
      </c>
      <c r="CB187" s="120" t="n">
        <v>0</v>
      </c>
      <c r="CC187" s="120" t="n">
        <v>0</v>
      </c>
      <c r="CD187" s="120" t="n">
        <v>0</v>
      </c>
      <c r="CE187" s="120" t="n">
        <v>0</v>
      </c>
      <c r="CF187" s="120" t="n">
        <v>0</v>
      </c>
      <c r="CG187" s="120" t="n">
        <v>0</v>
      </c>
      <c r="CH187" s="120" t="n">
        <v>0</v>
      </c>
      <c r="CI187" s="120" t="n">
        <v>0</v>
      </c>
      <c r="CJ187" s="120" t="n">
        <v>0</v>
      </c>
      <c r="CK187" s="120" t="n">
        <v>0</v>
      </c>
      <c r="CL187" s="120" t="n">
        <v>0</v>
      </c>
      <c r="CM187" s="120" t="n">
        <v>0</v>
      </c>
      <c r="CN187" s="120" t="n">
        <v>0</v>
      </c>
      <c r="CO187" s="120" t="n">
        <v>0</v>
      </c>
      <c r="CP187" s="120" t="n">
        <v>0</v>
      </c>
      <c r="CQ187" s="120" t="n">
        <v>0</v>
      </c>
      <c r="CR187" s="120" t="n">
        <v>0</v>
      </c>
      <c r="CS187" s="120" t="n">
        <v>0</v>
      </c>
      <c r="CT187" s="120" t="n">
        <v>0</v>
      </c>
      <c r="CU187" s="120" t="n">
        <v>0</v>
      </c>
      <c r="CV187" s="120" t="n">
        <v>0</v>
      </c>
      <c r="CW187" s="120" t="n">
        <v>0</v>
      </c>
      <c r="CX187" s="120" t="n">
        <v>0</v>
      </c>
      <c r="CY187" s="120" t="n">
        <v>0</v>
      </c>
      <c r="CZ187" s="120" t="n">
        <v>0</v>
      </c>
      <c r="DA187" s="120" t="n">
        <v>0</v>
      </c>
      <c r="DB187" s="120" t="n">
        <v>0</v>
      </c>
    </row>
    <row r="188" outlineLevel="3">
      <c r="E188" s="125" t="inlineStr">
        <is>
          <t>[SPARE]</t>
        </is>
      </c>
      <c r="F188" s="120" t="n">
        <v>0</v>
      </c>
      <c r="G188" s="21">
        <f>Currency_unit&amp;"'M"</f>
        <v/>
      </c>
      <c r="AA188" s="120" t="n">
        <v>0</v>
      </c>
      <c r="AB188" s="120" t="n">
        <v>0</v>
      </c>
      <c r="AC188" s="120" t="n">
        <v>0</v>
      </c>
      <c r="AD188" s="120" t="n">
        <v>0</v>
      </c>
      <c r="AE188" s="120" t="n">
        <v>0</v>
      </c>
      <c r="AF188" s="120" t="n">
        <v>0</v>
      </c>
      <c r="AG188" s="120" t="n">
        <v>0</v>
      </c>
      <c r="AH188" s="120" t="n">
        <v>0</v>
      </c>
      <c r="AI188" s="120" t="n">
        <v>0</v>
      </c>
      <c r="AJ188" s="120" t="n">
        <v>0</v>
      </c>
      <c r="AK188" s="120" t="n">
        <v>0</v>
      </c>
      <c r="AL188" s="120" t="n">
        <v>0</v>
      </c>
      <c r="AM188" s="120" t="n">
        <v>0</v>
      </c>
      <c r="AN188" s="120" t="n">
        <v>0</v>
      </c>
      <c r="AO188" s="120" t="n">
        <v>0</v>
      </c>
      <c r="AP188" s="120" t="n">
        <v>0</v>
      </c>
      <c r="AQ188" s="120" t="n">
        <v>0</v>
      </c>
      <c r="AR188" s="120" t="n">
        <v>0</v>
      </c>
      <c r="AS188" s="120" t="n">
        <v>0</v>
      </c>
      <c r="AT188" s="120" t="n">
        <v>0</v>
      </c>
      <c r="AU188" s="120" t="n">
        <v>0</v>
      </c>
      <c r="AV188" s="120" t="n">
        <v>0</v>
      </c>
      <c r="AW188" s="120" t="n">
        <v>0</v>
      </c>
      <c r="AX188" s="120" t="n">
        <v>0</v>
      </c>
      <c r="AY188" s="120" t="n">
        <v>0</v>
      </c>
      <c r="AZ188" s="120" t="n">
        <v>0</v>
      </c>
      <c r="BA188" s="120" t="n">
        <v>0</v>
      </c>
      <c r="BB188" s="120" t="n">
        <v>0</v>
      </c>
      <c r="BC188" s="120" t="n">
        <v>0</v>
      </c>
      <c r="BD188" s="120" t="n">
        <v>0</v>
      </c>
      <c r="BE188" s="120" t="n">
        <v>0</v>
      </c>
      <c r="BF188" s="120" t="n">
        <v>0</v>
      </c>
      <c r="BG188" s="120" t="n">
        <v>0</v>
      </c>
      <c r="BH188" s="120" t="n">
        <v>0</v>
      </c>
      <c r="BI188" s="120" t="n">
        <v>0</v>
      </c>
      <c r="BJ188" s="120" t="n">
        <v>0</v>
      </c>
      <c r="BK188" s="120" t="n">
        <v>0</v>
      </c>
      <c r="BL188" s="120" t="n">
        <v>0</v>
      </c>
      <c r="BM188" s="120" t="n">
        <v>0</v>
      </c>
      <c r="BN188" s="120" t="n">
        <v>0</v>
      </c>
      <c r="BO188" s="120" t="n">
        <v>0</v>
      </c>
      <c r="BP188" s="120" t="n">
        <v>0</v>
      </c>
      <c r="BQ188" s="120" t="n">
        <v>0</v>
      </c>
      <c r="BR188" s="120" t="n">
        <v>0</v>
      </c>
      <c r="BS188" s="120" t="n">
        <v>0</v>
      </c>
      <c r="BT188" s="120" t="n">
        <v>0</v>
      </c>
      <c r="BU188" s="120" t="n">
        <v>0</v>
      </c>
      <c r="BV188" s="120" t="n">
        <v>0</v>
      </c>
      <c r="BW188" s="120" t="n">
        <v>0</v>
      </c>
      <c r="BX188" s="120" t="n">
        <v>0</v>
      </c>
      <c r="BY188" s="120" t="n">
        <v>0</v>
      </c>
      <c r="BZ188" s="120" t="n">
        <v>0</v>
      </c>
      <c r="CA188" s="120" t="n">
        <v>0</v>
      </c>
      <c r="CB188" s="120" t="n">
        <v>0</v>
      </c>
      <c r="CC188" s="120" t="n">
        <v>0</v>
      </c>
      <c r="CD188" s="120" t="n">
        <v>0</v>
      </c>
      <c r="CE188" s="120" t="n">
        <v>0</v>
      </c>
      <c r="CF188" s="120" t="n">
        <v>0</v>
      </c>
      <c r="CG188" s="120" t="n">
        <v>0</v>
      </c>
      <c r="CH188" s="120" t="n">
        <v>0</v>
      </c>
      <c r="CI188" s="120" t="n">
        <v>0</v>
      </c>
      <c r="CJ188" s="120" t="n">
        <v>0</v>
      </c>
      <c r="CK188" s="120" t="n">
        <v>0</v>
      </c>
      <c r="CL188" s="120" t="n">
        <v>0</v>
      </c>
      <c r="CM188" s="120" t="n">
        <v>0</v>
      </c>
      <c r="CN188" s="120" t="n">
        <v>0</v>
      </c>
      <c r="CO188" s="120" t="n">
        <v>0</v>
      </c>
      <c r="CP188" s="120" t="n">
        <v>0</v>
      </c>
      <c r="CQ188" s="120" t="n">
        <v>0</v>
      </c>
      <c r="CR188" s="120" t="n">
        <v>0</v>
      </c>
      <c r="CS188" s="120" t="n">
        <v>0</v>
      </c>
      <c r="CT188" s="120" t="n">
        <v>0</v>
      </c>
      <c r="CU188" s="120" t="n">
        <v>0</v>
      </c>
      <c r="CV188" s="120" t="n">
        <v>0</v>
      </c>
      <c r="CW188" s="120" t="n">
        <v>0</v>
      </c>
      <c r="CX188" s="120" t="n">
        <v>0</v>
      </c>
      <c r="CY188" s="120" t="n">
        <v>0</v>
      </c>
      <c r="CZ188" s="120" t="n">
        <v>0</v>
      </c>
      <c r="DA188" s="120" t="n">
        <v>0</v>
      </c>
      <c r="DB188" s="120" t="n">
        <v>0</v>
      </c>
    </row>
    <row r="189" outlineLevel="3">
      <c r="E189" s="125" t="inlineStr">
        <is>
          <t>[SPARE]</t>
        </is>
      </c>
      <c r="F189" s="120" t="n">
        <v>0</v>
      </c>
      <c r="G189" s="21">
        <f>Currency_unit&amp;"'M"</f>
        <v/>
      </c>
      <c r="AA189" s="120" t="n">
        <v>0</v>
      </c>
      <c r="AB189" s="120" t="n">
        <v>0</v>
      </c>
      <c r="AC189" s="120" t="n">
        <v>0</v>
      </c>
      <c r="AD189" s="120" t="n">
        <v>0</v>
      </c>
      <c r="AE189" s="120" t="n">
        <v>0</v>
      </c>
      <c r="AF189" s="120" t="n">
        <v>0</v>
      </c>
      <c r="AG189" s="120" t="n">
        <v>0</v>
      </c>
      <c r="AH189" s="120" t="n">
        <v>0</v>
      </c>
      <c r="AI189" s="120" t="n">
        <v>0</v>
      </c>
      <c r="AJ189" s="120" t="n">
        <v>0</v>
      </c>
      <c r="AK189" s="120" t="n">
        <v>0</v>
      </c>
      <c r="AL189" s="120" t="n">
        <v>0</v>
      </c>
      <c r="AM189" s="120" t="n">
        <v>0</v>
      </c>
      <c r="AN189" s="120" t="n">
        <v>0</v>
      </c>
      <c r="AO189" s="120" t="n">
        <v>0</v>
      </c>
      <c r="AP189" s="120" t="n">
        <v>0</v>
      </c>
      <c r="AQ189" s="120" t="n">
        <v>0</v>
      </c>
      <c r="AR189" s="120" t="n">
        <v>0</v>
      </c>
      <c r="AS189" s="120" t="n">
        <v>0</v>
      </c>
      <c r="AT189" s="120" t="n">
        <v>0</v>
      </c>
      <c r="AU189" s="120" t="n">
        <v>0</v>
      </c>
      <c r="AV189" s="120" t="n">
        <v>0</v>
      </c>
      <c r="AW189" s="120" t="n">
        <v>0</v>
      </c>
      <c r="AX189" s="120" t="n">
        <v>0</v>
      </c>
      <c r="AY189" s="120" t="n">
        <v>0</v>
      </c>
      <c r="AZ189" s="120" t="n">
        <v>0</v>
      </c>
      <c r="BA189" s="120" t="n">
        <v>0</v>
      </c>
      <c r="BB189" s="120" t="n">
        <v>0</v>
      </c>
      <c r="BC189" s="120" t="n">
        <v>0</v>
      </c>
      <c r="BD189" s="120" t="n">
        <v>0</v>
      </c>
      <c r="BE189" s="120" t="n">
        <v>0</v>
      </c>
      <c r="BF189" s="120" t="n">
        <v>0</v>
      </c>
      <c r="BG189" s="120" t="n">
        <v>0</v>
      </c>
      <c r="BH189" s="120" t="n">
        <v>0</v>
      </c>
      <c r="BI189" s="120" t="n">
        <v>0</v>
      </c>
      <c r="BJ189" s="120" t="n">
        <v>0</v>
      </c>
      <c r="BK189" s="120" t="n">
        <v>0</v>
      </c>
      <c r="BL189" s="120" t="n">
        <v>0</v>
      </c>
      <c r="BM189" s="120" t="n">
        <v>0</v>
      </c>
      <c r="BN189" s="120" t="n">
        <v>0</v>
      </c>
      <c r="BO189" s="120" t="n">
        <v>0</v>
      </c>
      <c r="BP189" s="120" t="n">
        <v>0</v>
      </c>
      <c r="BQ189" s="120" t="n">
        <v>0</v>
      </c>
      <c r="BR189" s="120" t="n">
        <v>0</v>
      </c>
      <c r="BS189" s="120" t="n">
        <v>0</v>
      </c>
      <c r="BT189" s="120" t="n">
        <v>0</v>
      </c>
      <c r="BU189" s="120" t="n">
        <v>0</v>
      </c>
      <c r="BV189" s="120" t="n">
        <v>0</v>
      </c>
      <c r="BW189" s="120" t="n">
        <v>0</v>
      </c>
      <c r="BX189" s="120" t="n">
        <v>0</v>
      </c>
      <c r="BY189" s="120" t="n">
        <v>0</v>
      </c>
      <c r="BZ189" s="120" t="n">
        <v>0</v>
      </c>
      <c r="CA189" s="120" t="n">
        <v>0</v>
      </c>
      <c r="CB189" s="120" t="n">
        <v>0</v>
      </c>
      <c r="CC189" s="120" t="n">
        <v>0</v>
      </c>
      <c r="CD189" s="120" t="n">
        <v>0</v>
      </c>
      <c r="CE189" s="120" t="n">
        <v>0</v>
      </c>
      <c r="CF189" s="120" t="n">
        <v>0</v>
      </c>
      <c r="CG189" s="120" t="n">
        <v>0</v>
      </c>
      <c r="CH189" s="120" t="n">
        <v>0</v>
      </c>
      <c r="CI189" s="120" t="n">
        <v>0</v>
      </c>
      <c r="CJ189" s="120" t="n">
        <v>0</v>
      </c>
      <c r="CK189" s="120" t="n">
        <v>0</v>
      </c>
      <c r="CL189" s="120" t="n">
        <v>0</v>
      </c>
      <c r="CM189" s="120" t="n">
        <v>0</v>
      </c>
      <c r="CN189" s="120" t="n">
        <v>0</v>
      </c>
      <c r="CO189" s="120" t="n">
        <v>0</v>
      </c>
      <c r="CP189" s="120" t="n">
        <v>0</v>
      </c>
      <c r="CQ189" s="120" t="n">
        <v>0</v>
      </c>
      <c r="CR189" s="120" t="n">
        <v>0</v>
      </c>
      <c r="CS189" s="120" t="n">
        <v>0</v>
      </c>
      <c r="CT189" s="120" t="n">
        <v>0</v>
      </c>
      <c r="CU189" s="120" t="n">
        <v>0</v>
      </c>
      <c r="CV189" s="120" t="n">
        <v>0</v>
      </c>
      <c r="CW189" s="120" t="n">
        <v>0</v>
      </c>
      <c r="CX189" s="120" t="n">
        <v>0</v>
      </c>
      <c r="CY189" s="120" t="n">
        <v>0</v>
      </c>
      <c r="CZ189" s="120" t="n">
        <v>0</v>
      </c>
      <c r="DA189" s="120" t="n">
        <v>0</v>
      </c>
      <c r="DB189" s="120" t="n">
        <v>0</v>
      </c>
    </row>
    <row r="190" outlineLevel="3">
      <c r="E190" s="125" t="inlineStr">
        <is>
          <t>[SPARE]</t>
        </is>
      </c>
      <c r="F190" s="120" t="n">
        <v>0</v>
      </c>
      <c r="G190" s="21">
        <f>Currency_unit&amp;"'M"</f>
        <v/>
      </c>
      <c r="AA190" s="120" t="n">
        <v>0</v>
      </c>
      <c r="AB190" s="120" t="n">
        <v>0</v>
      </c>
      <c r="AC190" s="120" t="n">
        <v>0</v>
      </c>
      <c r="AD190" s="120" t="n">
        <v>0</v>
      </c>
      <c r="AE190" s="120" t="n">
        <v>0</v>
      </c>
      <c r="AF190" s="120" t="n">
        <v>0</v>
      </c>
      <c r="AG190" s="120" t="n">
        <v>0</v>
      </c>
      <c r="AH190" s="120" t="n">
        <v>0</v>
      </c>
      <c r="AI190" s="120" t="n">
        <v>0</v>
      </c>
      <c r="AJ190" s="120" t="n">
        <v>0</v>
      </c>
      <c r="AK190" s="120" t="n">
        <v>0</v>
      </c>
      <c r="AL190" s="120" t="n">
        <v>0</v>
      </c>
      <c r="AM190" s="120" t="n">
        <v>0</v>
      </c>
      <c r="AN190" s="120" t="n">
        <v>0</v>
      </c>
      <c r="AO190" s="120" t="n">
        <v>0</v>
      </c>
      <c r="AP190" s="120" t="n">
        <v>0</v>
      </c>
      <c r="AQ190" s="120" t="n">
        <v>0</v>
      </c>
      <c r="AR190" s="120" t="n">
        <v>0</v>
      </c>
      <c r="AS190" s="120" t="n">
        <v>0</v>
      </c>
      <c r="AT190" s="120" t="n">
        <v>0</v>
      </c>
      <c r="AU190" s="120" t="n">
        <v>0</v>
      </c>
      <c r="AV190" s="120" t="n">
        <v>0</v>
      </c>
      <c r="AW190" s="120" t="n">
        <v>0</v>
      </c>
      <c r="AX190" s="120" t="n">
        <v>0</v>
      </c>
      <c r="AY190" s="120" t="n">
        <v>0</v>
      </c>
      <c r="AZ190" s="120" t="n">
        <v>0</v>
      </c>
      <c r="BA190" s="120" t="n">
        <v>0</v>
      </c>
      <c r="BB190" s="120" t="n">
        <v>0</v>
      </c>
      <c r="BC190" s="120" t="n">
        <v>0</v>
      </c>
      <c r="BD190" s="120" t="n">
        <v>0</v>
      </c>
      <c r="BE190" s="120" t="n">
        <v>0</v>
      </c>
      <c r="BF190" s="120" t="n">
        <v>0</v>
      </c>
      <c r="BG190" s="120" t="n">
        <v>0</v>
      </c>
      <c r="BH190" s="120" t="n">
        <v>0</v>
      </c>
      <c r="BI190" s="120" t="n">
        <v>0</v>
      </c>
      <c r="BJ190" s="120" t="n">
        <v>0</v>
      </c>
      <c r="BK190" s="120" t="n">
        <v>0</v>
      </c>
      <c r="BL190" s="120" t="n">
        <v>0</v>
      </c>
      <c r="BM190" s="120" t="n">
        <v>0</v>
      </c>
      <c r="BN190" s="120" t="n">
        <v>0</v>
      </c>
      <c r="BO190" s="120" t="n">
        <v>0</v>
      </c>
      <c r="BP190" s="120" t="n">
        <v>0</v>
      </c>
      <c r="BQ190" s="120" t="n">
        <v>0</v>
      </c>
      <c r="BR190" s="120" t="n">
        <v>0</v>
      </c>
      <c r="BS190" s="120" t="n">
        <v>0</v>
      </c>
      <c r="BT190" s="120" t="n">
        <v>0</v>
      </c>
      <c r="BU190" s="120" t="n">
        <v>0</v>
      </c>
      <c r="BV190" s="120" t="n">
        <v>0</v>
      </c>
      <c r="BW190" s="120" t="n">
        <v>0</v>
      </c>
      <c r="BX190" s="120" t="n">
        <v>0</v>
      </c>
      <c r="BY190" s="120" t="n">
        <v>0</v>
      </c>
      <c r="BZ190" s="120" t="n">
        <v>0</v>
      </c>
      <c r="CA190" s="120" t="n">
        <v>0</v>
      </c>
      <c r="CB190" s="120" t="n">
        <v>0</v>
      </c>
      <c r="CC190" s="120" t="n">
        <v>0</v>
      </c>
      <c r="CD190" s="120" t="n">
        <v>0</v>
      </c>
      <c r="CE190" s="120" t="n">
        <v>0</v>
      </c>
      <c r="CF190" s="120" t="n">
        <v>0</v>
      </c>
      <c r="CG190" s="120" t="n">
        <v>0</v>
      </c>
      <c r="CH190" s="120" t="n">
        <v>0</v>
      </c>
      <c r="CI190" s="120" t="n">
        <v>0</v>
      </c>
      <c r="CJ190" s="120" t="n">
        <v>0</v>
      </c>
      <c r="CK190" s="120" t="n">
        <v>0</v>
      </c>
      <c r="CL190" s="120" t="n">
        <v>0</v>
      </c>
      <c r="CM190" s="120" t="n">
        <v>0</v>
      </c>
      <c r="CN190" s="120" t="n">
        <v>0</v>
      </c>
      <c r="CO190" s="120" t="n">
        <v>0</v>
      </c>
      <c r="CP190" s="120" t="n">
        <v>0</v>
      </c>
      <c r="CQ190" s="120" t="n">
        <v>0</v>
      </c>
      <c r="CR190" s="120" t="n">
        <v>0</v>
      </c>
      <c r="CS190" s="120" t="n">
        <v>0</v>
      </c>
      <c r="CT190" s="120" t="n">
        <v>0</v>
      </c>
      <c r="CU190" s="120" t="n">
        <v>0</v>
      </c>
      <c r="CV190" s="120" t="n">
        <v>0</v>
      </c>
      <c r="CW190" s="120" t="n">
        <v>0</v>
      </c>
      <c r="CX190" s="120" t="n">
        <v>0</v>
      </c>
      <c r="CY190" s="120" t="n">
        <v>0</v>
      </c>
      <c r="CZ190" s="120" t="n">
        <v>0</v>
      </c>
      <c r="DA190" s="120" t="n">
        <v>0</v>
      </c>
      <c r="DB190" s="120" t="n">
        <v>0</v>
      </c>
    </row>
    <row r="191" outlineLevel="3">
      <c r="E191" s="125" t="inlineStr">
        <is>
          <t>[SPARE]</t>
        </is>
      </c>
      <c r="F191" s="120" t="n">
        <v>0</v>
      </c>
      <c r="G191" s="21">
        <f>Currency_unit&amp;"'M"</f>
        <v/>
      </c>
      <c r="AA191" s="120" t="n">
        <v>0</v>
      </c>
      <c r="AB191" s="120" t="n">
        <v>0</v>
      </c>
      <c r="AC191" s="120" t="n">
        <v>0</v>
      </c>
      <c r="AD191" s="120" t="n">
        <v>0</v>
      </c>
      <c r="AE191" s="120" t="n">
        <v>0</v>
      </c>
      <c r="AF191" s="120" t="n">
        <v>0</v>
      </c>
      <c r="AG191" s="120" t="n">
        <v>0</v>
      </c>
      <c r="AH191" s="120" t="n">
        <v>0</v>
      </c>
      <c r="AI191" s="120" t="n">
        <v>0</v>
      </c>
      <c r="AJ191" s="120" t="n">
        <v>0</v>
      </c>
      <c r="AK191" s="120" t="n">
        <v>0</v>
      </c>
      <c r="AL191" s="120" t="n">
        <v>0</v>
      </c>
      <c r="AM191" s="120" t="n">
        <v>0</v>
      </c>
      <c r="AN191" s="120" t="n">
        <v>0</v>
      </c>
      <c r="AO191" s="120" t="n">
        <v>0</v>
      </c>
      <c r="AP191" s="120" t="n">
        <v>0</v>
      </c>
      <c r="AQ191" s="120" t="n">
        <v>0</v>
      </c>
      <c r="AR191" s="120" t="n">
        <v>0</v>
      </c>
      <c r="AS191" s="120" t="n">
        <v>0</v>
      </c>
      <c r="AT191" s="120" t="n">
        <v>0</v>
      </c>
      <c r="AU191" s="120" t="n">
        <v>0</v>
      </c>
      <c r="AV191" s="120" t="n">
        <v>0</v>
      </c>
      <c r="AW191" s="120" t="n">
        <v>0</v>
      </c>
      <c r="AX191" s="120" t="n">
        <v>0</v>
      </c>
      <c r="AY191" s="120" t="n">
        <v>0</v>
      </c>
      <c r="AZ191" s="120" t="n">
        <v>0</v>
      </c>
      <c r="BA191" s="120" t="n">
        <v>0</v>
      </c>
      <c r="BB191" s="120" t="n">
        <v>0</v>
      </c>
      <c r="BC191" s="120" t="n">
        <v>0</v>
      </c>
      <c r="BD191" s="120" t="n">
        <v>0</v>
      </c>
      <c r="BE191" s="120" t="n">
        <v>0</v>
      </c>
      <c r="BF191" s="120" t="n">
        <v>0</v>
      </c>
      <c r="BG191" s="120" t="n">
        <v>0</v>
      </c>
      <c r="BH191" s="120" t="n">
        <v>0</v>
      </c>
      <c r="BI191" s="120" t="n">
        <v>0</v>
      </c>
      <c r="BJ191" s="120" t="n">
        <v>0</v>
      </c>
      <c r="BK191" s="120" t="n">
        <v>0</v>
      </c>
      <c r="BL191" s="120" t="n">
        <v>0</v>
      </c>
      <c r="BM191" s="120" t="n">
        <v>0</v>
      </c>
      <c r="BN191" s="120" t="n">
        <v>0</v>
      </c>
      <c r="BO191" s="120" t="n">
        <v>0</v>
      </c>
      <c r="BP191" s="120" t="n">
        <v>0</v>
      </c>
      <c r="BQ191" s="120" t="n">
        <v>0</v>
      </c>
      <c r="BR191" s="120" t="n">
        <v>0</v>
      </c>
      <c r="BS191" s="120" t="n">
        <v>0</v>
      </c>
      <c r="BT191" s="120" t="n">
        <v>0</v>
      </c>
      <c r="BU191" s="120" t="n">
        <v>0</v>
      </c>
      <c r="BV191" s="120" t="n">
        <v>0</v>
      </c>
      <c r="BW191" s="120" t="n">
        <v>0</v>
      </c>
      <c r="BX191" s="120" t="n">
        <v>0</v>
      </c>
      <c r="BY191" s="120" t="n">
        <v>0</v>
      </c>
      <c r="BZ191" s="120" t="n">
        <v>0</v>
      </c>
      <c r="CA191" s="120" t="n">
        <v>0</v>
      </c>
      <c r="CB191" s="120" t="n">
        <v>0</v>
      </c>
      <c r="CC191" s="120" t="n">
        <v>0</v>
      </c>
      <c r="CD191" s="120" t="n">
        <v>0</v>
      </c>
      <c r="CE191" s="120" t="n">
        <v>0</v>
      </c>
      <c r="CF191" s="120" t="n">
        <v>0</v>
      </c>
      <c r="CG191" s="120" t="n">
        <v>0</v>
      </c>
      <c r="CH191" s="120" t="n">
        <v>0</v>
      </c>
      <c r="CI191" s="120" t="n">
        <v>0</v>
      </c>
      <c r="CJ191" s="120" t="n">
        <v>0</v>
      </c>
      <c r="CK191" s="120" t="n">
        <v>0</v>
      </c>
      <c r="CL191" s="120" t="n">
        <v>0</v>
      </c>
      <c r="CM191" s="120" t="n">
        <v>0</v>
      </c>
      <c r="CN191" s="120" t="n">
        <v>0</v>
      </c>
      <c r="CO191" s="120" t="n">
        <v>0</v>
      </c>
      <c r="CP191" s="120" t="n">
        <v>0</v>
      </c>
      <c r="CQ191" s="120" t="n">
        <v>0</v>
      </c>
      <c r="CR191" s="120" t="n">
        <v>0</v>
      </c>
      <c r="CS191" s="120" t="n">
        <v>0</v>
      </c>
      <c r="CT191" s="120" t="n">
        <v>0</v>
      </c>
      <c r="CU191" s="120" t="n">
        <v>0</v>
      </c>
      <c r="CV191" s="120" t="n">
        <v>0</v>
      </c>
      <c r="CW191" s="120" t="n">
        <v>0</v>
      </c>
      <c r="CX191" s="120" t="n">
        <v>0</v>
      </c>
      <c r="CY191" s="120" t="n">
        <v>0</v>
      </c>
      <c r="CZ191" s="120" t="n">
        <v>0</v>
      </c>
      <c r="DA191" s="120" t="n">
        <v>0</v>
      </c>
      <c r="DB191" s="120" t="n">
        <v>0</v>
      </c>
    </row>
    <row r="192" outlineLevel="3">
      <c r="E192" s="125" t="inlineStr">
        <is>
          <t>[SPARE]</t>
        </is>
      </c>
      <c r="F192" s="120" t="n">
        <v>0</v>
      </c>
      <c r="G192" s="21">
        <f>Currency_unit&amp;"'M"</f>
        <v/>
      </c>
      <c r="AA192" s="120" t="n">
        <v>0</v>
      </c>
      <c r="AB192" s="120" t="n">
        <v>0</v>
      </c>
      <c r="AC192" s="120" t="n">
        <v>0</v>
      </c>
      <c r="AD192" s="120" t="n">
        <v>0</v>
      </c>
      <c r="AE192" s="120" t="n">
        <v>0</v>
      </c>
      <c r="AF192" s="120" t="n">
        <v>0</v>
      </c>
      <c r="AG192" s="120" t="n">
        <v>0</v>
      </c>
      <c r="AH192" s="120" t="n">
        <v>0</v>
      </c>
      <c r="AI192" s="120" t="n">
        <v>0</v>
      </c>
      <c r="AJ192" s="120" t="n">
        <v>0</v>
      </c>
      <c r="AK192" s="120" t="n">
        <v>0</v>
      </c>
      <c r="AL192" s="120" t="n">
        <v>0</v>
      </c>
      <c r="AM192" s="120" t="n">
        <v>0</v>
      </c>
      <c r="AN192" s="120" t="n">
        <v>0</v>
      </c>
      <c r="AO192" s="120" t="n">
        <v>0</v>
      </c>
      <c r="AP192" s="120" t="n">
        <v>0</v>
      </c>
      <c r="AQ192" s="120" t="n">
        <v>0</v>
      </c>
      <c r="AR192" s="120" t="n">
        <v>0</v>
      </c>
      <c r="AS192" s="120" t="n">
        <v>0</v>
      </c>
      <c r="AT192" s="120" t="n">
        <v>0</v>
      </c>
      <c r="AU192" s="120" t="n">
        <v>0</v>
      </c>
      <c r="AV192" s="120" t="n">
        <v>0</v>
      </c>
      <c r="AW192" s="120" t="n">
        <v>0</v>
      </c>
      <c r="AX192" s="120" t="n">
        <v>0</v>
      </c>
      <c r="AY192" s="120" t="n">
        <v>0</v>
      </c>
      <c r="AZ192" s="120" t="n">
        <v>0</v>
      </c>
      <c r="BA192" s="120" t="n">
        <v>0</v>
      </c>
      <c r="BB192" s="120" t="n">
        <v>0</v>
      </c>
      <c r="BC192" s="120" t="n">
        <v>0</v>
      </c>
      <c r="BD192" s="120" t="n">
        <v>0</v>
      </c>
      <c r="BE192" s="120" t="n">
        <v>0</v>
      </c>
      <c r="BF192" s="120" t="n">
        <v>0</v>
      </c>
      <c r="BG192" s="120" t="n">
        <v>0</v>
      </c>
      <c r="BH192" s="120" t="n">
        <v>0</v>
      </c>
      <c r="BI192" s="120" t="n">
        <v>0</v>
      </c>
      <c r="BJ192" s="120" t="n">
        <v>0</v>
      </c>
      <c r="BK192" s="120" t="n">
        <v>0</v>
      </c>
      <c r="BL192" s="120" t="n">
        <v>0</v>
      </c>
      <c r="BM192" s="120" t="n">
        <v>0</v>
      </c>
      <c r="BN192" s="120" t="n">
        <v>0</v>
      </c>
      <c r="BO192" s="120" t="n">
        <v>0</v>
      </c>
      <c r="BP192" s="120" t="n">
        <v>0</v>
      </c>
      <c r="BQ192" s="120" t="n">
        <v>0</v>
      </c>
      <c r="BR192" s="120" t="n">
        <v>0</v>
      </c>
      <c r="BS192" s="120" t="n">
        <v>0</v>
      </c>
      <c r="BT192" s="120" t="n">
        <v>0</v>
      </c>
      <c r="BU192" s="120" t="n">
        <v>0</v>
      </c>
      <c r="BV192" s="120" t="n">
        <v>0</v>
      </c>
      <c r="BW192" s="120" t="n">
        <v>0</v>
      </c>
      <c r="BX192" s="120" t="n">
        <v>0</v>
      </c>
      <c r="BY192" s="120" t="n">
        <v>0</v>
      </c>
      <c r="BZ192" s="120" t="n">
        <v>0</v>
      </c>
      <c r="CA192" s="120" t="n">
        <v>0</v>
      </c>
      <c r="CB192" s="120" t="n">
        <v>0</v>
      </c>
      <c r="CC192" s="120" t="n">
        <v>0</v>
      </c>
      <c r="CD192" s="120" t="n">
        <v>0</v>
      </c>
      <c r="CE192" s="120" t="n">
        <v>0</v>
      </c>
      <c r="CF192" s="120" t="n">
        <v>0</v>
      </c>
      <c r="CG192" s="120" t="n">
        <v>0</v>
      </c>
      <c r="CH192" s="120" t="n">
        <v>0</v>
      </c>
      <c r="CI192" s="120" t="n">
        <v>0</v>
      </c>
      <c r="CJ192" s="120" t="n">
        <v>0</v>
      </c>
      <c r="CK192" s="120" t="n">
        <v>0</v>
      </c>
      <c r="CL192" s="120" t="n">
        <v>0</v>
      </c>
      <c r="CM192" s="120" t="n">
        <v>0</v>
      </c>
      <c r="CN192" s="120" t="n">
        <v>0</v>
      </c>
      <c r="CO192" s="120" t="n">
        <v>0</v>
      </c>
      <c r="CP192" s="120" t="n">
        <v>0</v>
      </c>
      <c r="CQ192" s="120" t="n">
        <v>0</v>
      </c>
      <c r="CR192" s="120" t="n">
        <v>0</v>
      </c>
      <c r="CS192" s="120" t="n">
        <v>0</v>
      </c>
      <c r="CT192" s="120" t="n">
        <v>0</v>
      </c>
      <c r="CU192" s="120" t="n">
        <v>0</v>
      </c>
      <c r="CV192" s="120" t="n">
        <v>0</v>
      </c>
      <c r="CW192" s="120" t="n">
        <v>0</v>
      </c>
      <c r="CX192" s="120" t="n">
        <v>0</v>
      </c>
      <c r="CY192" s="120" t="n">
        <v>0</v>
      </c>
      <c r="CZ192" s="120" t="n">
        <v>0</v>
      </c>
      <c r="DA192" s="120" t="n">
        <v>0</v>
      </c>
      <c r="DB192" s="120" t="n">
        <v>0</v>
      </c>
    </row>
    <row r="193" outlineLevel="2"/>
    <row r="194" outlineLevel="1"/>
    <row r="197" ht="18" customHeight="1">
      <c r="A197" s="39" t="inlineStr">
        <is>
          <t>End of Sheet</t>
        </is>
      </c>
      <c r="B197" s="39" t="n"/>
      <c r="C197" s="39" t="n"/>
      <c r="D197" s="39" t="n"/>
      <c r="E197" s="39" t="n"/>
      <c r="F197" s="39" t="n"/>
      <c r="G197" s="39" t="n"/>
      <c r="H197" s="39" t="n"/>
      <c r="I197" s="39" t="n"/>
      <c r="J197" s="39" t="n"/>
      <c r="K197" s="39" t="n"/>
      <c r="L197" s="39" t="n"/>
      <c r="M197" s="39" t="n"/>
      <c r="N197" s="39" t="n"/>
      <c r="O197" s="39" t="n"/>
      <c r="P197" s="39" t="n"/>
      <c r="Q197" s="39" t="n"/>
      <c r="R197" s="39" t="n"/>
      <c r="S197" s="39" t="n"/>
      <c r="T197" s="39" t="n"/>
      <c r="U197" s="39" t="n"/>
      <c r="V197" s="39" t="n"/>
      <c r="W197" s="39" t="n"/>
      <c r="X197" s="39" t="n"/>
      <c r="Y197" s="39" t="n"/>
      <c r="Z197" s="39" t="n"/>
      <c r="AA197" s="39" t="n"/>
      <c r="AB197" s="39" t="n"/>
      <c r="AC197" s="39" t="n"/>
      <c r="AD197" s="39" t="n"/>
      <c r="AE197" s="39" t="n"/>
      <c r="AF197" s="39" t="n"/>
      <c r="AG197" s="39" t="n"/>
      <c r="AH197" s="39" t="n"/>
      <c r="AI197" s="39" t="n"/>
      <c r="AJ197" s="39" t="n"/>
      <c r="AK197" s="39" t="n"/>
      <c r="AL197" s="39" t="n"/>
      <c r="AM197" s="39" t="n"/>
      <c r="AN197" s="39" t="n"/>
      <c r="AO197" s="39" t="n"/>
      <c r="AP197" s="39" t="n"/>
      <c r="AQ197" s="39" t="n"/>
      <c r="AR197" s="39" t="n"/>
      <c r="AS197" s="39" t="n"/>
      <c r="AT197" s="39" t="n"/>
      <c r="AU197" s="39" t="n"/>
      <c r="AV197" s="39" t="n"/>
      <c r="AW197" s="39" t="n"/>
      <c r="AX197" s="39" t="n"/>
      <c r="AY197" s="39" t="n"/>
      <c r="AZ197" s="39" t="n"/>
      <c r="BA197" s="39" t="n"/>
      <c r="BB197" s="39" t="n"/>
      <c r="BC197" s="39" t="n"/>
      <c r="BD197" s="39" t="n"/>
      <c r="BE197" s="39" t="n"/>
      <c r="BF197" s="39" t="n"/>
      <c r="BG197" s="39" t="n"/>
      <c r="BH197" s="39" t="n"/>
      <c r="BI197" s="39" t="n"/>
      <c r="BJ197" s="39" t="n"/>
      <c r="BK197" s="39" t="n"/>
      <c r="BL197" s="39" t="n"/>
      <c r="BM197" s="39" t="n"/>
      <c r="BN197" s="39" t="n"/>
      <c r="BO197" s="39" t="n"/>
      <c r="BP197" s="39" t="n"/>
      <c r="BQ197" s="39" t="n"/>
      <c r="BR197" s="39" t="n"/>
      <c r="BS197" s="39" t="n"/>
      <c r="BT197" s="39" t="n"/>
      <c r="BU197" s="39" t="n"/>
      <c r="BV197" s="39" t="n"/>
      <c r="BW197" s="39" t="n"/>
      <c r="BX197" s="39" t="n"/>
      <c r="BY197" s="39" t="n"/>
      <c r="BZ197" s="39" t="n"/>
      <c r="CA197" s="39" t="n"/>
      <c r="CB197" s="39" t="n"/>
      <c r="CC197" s="39" t="n"/>
      <c r="CD197" s="39" t="n"/>
      <c r="CE197" s="39" t="n"/>
      <c r="CF197" s="39" t="n"/>
      <c r="CG197" s="39" t="n"/>
      <c r="CH197" s="39" t="n"/>
      <c r="CI197" s="39" t="n"/>
      <c r="CJ197" s="39" t="n"/>
      <c r="CK197" s="39" t="n"/>
      <c r="CL197" s="39" t="n"/>
      <c r="CM197" s="39" t="n"/>
      <c r="CN197" s="39" t="n"/>
      <c r="CO197" s="39" t="n"/>
      <c r="CP197" s="39" t="n"/>
      <c r="CQ197" s="39" t="n"/>
      <c r="CR197" s="39" t="n"/>
      <c r="CS197" s="39" t="n"/>
      <c r="CT197" s="39" t="n"/>
      <c r="CU197" s="39" t="n"/>
      <c r="CV197" s="39" t="n"/>
      <c r="CW197" s="39" t="n"/>
      <c r="CX197" s="39" t="n"/>
      <c r="CY197" s="39" t="n"/>
      <c r="CZ197" s="39" t="n"/>
      <c r="DA197" s="39" t="n"/>
      <c r="DB197" s="39" t="n"/>
      <c r="DC197" s="39" t="n"/>
    </row>
  </sheetData>
  <conditionalFormatting sqref="F96">
    <cfRule type="cellIs" priority="1" operator="equal" dxfId="0">
      <formula>0</formula>
    </cfRule>
  </conditionalFormatting>
  <dataValidations count="3">
    <dataValidation sqref="F119" showDropDown="0" showInputMessage="1" showErrorMessage="1" allowBlank="1" type="list">
      <formula1>$E$124:$E$126</formula1>
    </dataValidation>
    <dataValidation sqref="F44" showDropDown="0" showInputMessage="0" showErrorMessage="0" allowBlank="0" type="list">
      <formula1>List_Disc_Timing</formula1>
    </dataValidation>
    <dataValidation sqref="F23" showDropDown="0" showInputMessage="0" showErrorMessage="0" allowBlank="0" type="list">
      <formula1>"Report,Model"</formula1>
    </dataValidation>
  </dataValidations>
  <pageMargins left="0.7" right="0.7" top="0.75" bottom="0.75" header="0.3" footer="0.3"/>
  <pageSetup orientation="portrait"/>
</worksheet>
</file>

<file path=xl/worksheets/sheet4.xml><?xml version="1.0" encoding="utf-8"?>
<worksheet xmlns="http://schemas.openxmlformats.org/spreadsheetml/2006/main">
  <sheetPr codeName="Sheet4">
    <tabColor rgb="FF92D050"/>
    <outlinePr summaryBelow="1" summaryRight="1"/>
    <pageSetUpPr/>
  </sheetPr>
  <dimension ref="A1:DC331"/>
  <sheetViews>
    <sheetView showGridLines="0" tabSelected="1" zoomScale="50" zoomScaleNormal="70" workbookViewId="0">
      <pane xSplit="26" ySplit="6" topLeftCell="AA289" activePane="bottomRight" state="frozen"/>
      <selection activeCell="AA7" sqref="AA7"/>
      <selection pane="topRight" activeCell="AA7" sqref="AA7"/>
      <selection pane="bottomLeft" activeCell="AA7" sqref="AA7"/>
      <selection pane="bottomRight" activeCell="AB316" sqref="AB316"/>
    </sheetView>
  </sheetViews>
  <sheetFormatPr baseColWidth="8" defaultColWidth="0" defaultRowHeight="14.4" outlineLevelRow="4"/>
  <cols>
    <col width="2.5546875" customWidth="1" style="2" min="1" max="1"/>
    <col width="3.5546875" customWidth="1" style="2" min="2" max="4"/>
    <col width="45.44140625" bestFit="1" customWidth="1" style="2" min="5" max="5"/>
    <col width="22.44140625" bestFit="1" customWidth="1" style="2" min="6" max="6"/>
    <col width="15.5546875" customWidth="1" style="2" min="7" max="7"/>
    <col width="50.5546875" customWidth="1" style="2" min="8" max="8"/>
    <col width="15.5546875" customWidth="1" style="2" min="9" max="9"/>
    <col width="34" customWidth="1" min="10" max="10"/>
    <col width="2.5546875" customWidth="1" style="2" min="11" max="11"/>
    <col outlineLevel="1" width="2.5546875" customWidth="1" style="2" min="12" max="24"/>
    <col width="15.5546875" customWidth="1" style="2" min="25" max="25"/>
    <col width="2.5546875" customWidth="1" style="2" min="26" max="26"/>
    <col width="10.5546875" bestFit="1" customWidth="1" style="2" min="27" max="27"/>
    <col width="10.44140625" bestFit="1" customWidth="1" style="2" min="28" max="30"/>
    <col width="10.5546875" bestFit="1" customWidth="1" style="2" min="31" max="31"/>
    <col width="10.44140625" bestFit="1" customWidth="1" style="2" min="32" max="34"/>
    <col width="10.5546875" bestFit="1" customWidth="1" style="2" min="35" max="35"/>
    <col width="11.44140625" bestFit="1" customWidth="1" style="2" min="36" max="75"/>
    <col hidden="1" width="13" customWidth="1" min="41" max="41"/>
    <col hidden="1" width="13" customWidth="1" min="42" max="42"/>
    <col hidden="1" width="13" customWidth="1" min="43" max="43"/>
    <col hidden="1" width="13" customWidth="1" min="44" max="44"/>
    <col hidden="1" width="13" customWidth="1" min="45" max="45"/>
    <col hidden="1" width="13" customWidth="1" min="46" max="46"/>
    <col hidden="1" width="13" customWidth="1" min="47" max="47"/>
    <col hidden="1" width="13" customWidth="1" min="48" max="48"/>
    <col hidden="1" width="13" customWidth="1" min="49" max="49"/>
    <col hidden="1" width="13" customWidth="1" min="50" max="50"/>
    <col hidden="1" width="13" customWidth="1" min="51" max="51"/>
    <col hidden="1" width="13" customWidth="1" min="52" max="52"/>
    <col hidden="1" width="13" customWidth="1" min="53" max="53"/>
    <col hidden="1" width="13" customWidth="1" min="54" max="54"/>
    <col hidden="1" width="13" customWidth="1" min="55" max="55"/>
    <col hidden="1" width="13" customWidth="1" min="56" max="56"/>
    <col hidden="1" width="13" customWidth="1" min="57" max="57"/>
    <col hidden="1" width="13" customWidth="1" min="58" max="58"/>
    <col hidden="1" width="13" customWidth="1" min="59" max="59"/>
    <col hidden="1" width="13" customWidth="1" min="60" max="60"/>
    <col hidden="1" width="13" customWidth="1" min="61" max="61"/>
    <col hidden="1" width="13" customWidth="1" min="62" max="62"/>
    <col hidden="1" width="13" customWidth="1" min="63" max="63"/>
    <col hidden="1" width="13" customWidth="1" min="64" max="64"/>
    <col hidden="1" width="13" customWidth="1" min="65" max="65"/>
    <col hidden="1" width="13" customWidth="1" min="66" max="66"/>
    <col hidden="1" width="13" customWidth="1" min="67" max="67"/>
    <col hidden="1" width="13" customWidth="1" min="68" max="68"/>
    <col hidden="1" width="13" customWidth="1" min="69" max="69"/>
    <col hidden="1" width="13" customWidth="1" min="70" max="70"/>
    <col hidden="1" width="13" customWidth="1" min="71" max="71"/>
    <col hidden="1" width="13" customWidth="1" min="72" max="72"/>
    <col hidden="1" width="13" customWidth="1" min="73" max="73"/>
    <col hidden="1" width="13" customWidth="1" min="74" max="74"/>
    <col hidden="1" width="13" customWidth="1" min="75" max="75"/>
    <col hidden="1" width="10.44140625" bestFit="1" customWidth="1" style="2" min="76" max="78"/>
    <col hidden="1" width="13" customWidth="1" min="77" max="77"/>
    <col hidden="1" width="13" customWidth="1" min="78" max="78"/>
    <col hidden="1" width="10.5546875" bestFit="1" customWidth="1" style="2" min="79" max="79"/>
    <col hidden="1" width="10.44140625" bestFit="1" customWidth="1" style="2" min="80" max="82"/>
    <col hidden="1" width="13" customWidth="1" min="81" max="81"/>
    <col hidden="1" width="13" customWidth="1" min="82" max="82"/>
    <col hidden="1" width="10.5546875" bestFit="1" customWidth="1" style="2" min="83" max="83"/>
    <col hidden="1" width="10.44140625" bestFit="1" customWidth="1" style="2" min="84" max="86"/>
    <col hidden="1" width="13" customWidth="1" min="85" max="85"/>
    <col hidden="1" width="13" customWidth="1" min="86" max="86"/>
    <col hidden="1" width="10.5546875" bestFit="1" customWidth="1" style="2" min="87" max="87"/>
    <col hidden="1" width="10.44140625" bestFit="1" customWidth="1" style="2" min="88" max="90"/>
    <col hidden="1" width="13" customWidth="1" min="89" max="89"/>
    <col hidden="1" width="13" customWidth="1" min="90" max="90"/>
    <col hidden="1" width="10.5546875" bestFit="1" customWidth="1" style="2" min="91" max="91"/>
    <col hidden="1" width="10.44140625" bestFit="1" customWidth="1" style="2" min="92" max="94"/>
    <col hidden="1" width="13" customWidth="1" min="93" max="93"/>
    <col hidden="1" width="13" customWidth="1" min="94" max="94"/>
    <col hidden="1" width="10.5546875" bestFit="1" customWidth="1" style="2" min="95" max="95"/>
    <col hidden="1" width="10.44140625" bestFit="1" customWidth="1" style="2" min="96" max="98"/>
    <col hidden="1" width="13" customWidth="1" min="97" max="97"/>
    <col hidden="1" width="13" customWidth="1" min="98" max="98"/>
    <col hidden="1" width="10.5546875" bestFit="1" customWidth="1" style="2" min="99" max="99"/>
    <col hidden="1" width="10.44140625" bestFit="1" customWidth="1" style="2" min="100" max="102"/>
    <col hidden="1" width="13" customWidth="1" min="101" max="101"/>
    <col hidden="1" width="13" customWidth="1" min="102" max="102"/>
    <col hidden="1" width="10.5546875" bestFit="1" customWidth="1" style="2" min="103" max="103"/>
    <col hidden="1" width="10.44140625" bestFit="1" customWidth="1" style="2" min="104" max="106"/>
    <col hidden="1" width="13" customWidth="1" min="105" max="105"/>
    <col hidden="1" width="13" customWidth="1" min="106" max="106"/>
    <col width="2.5546875" customWidth="1" style="2" min="107" max="107"/>
    <col hidden="1" width="9.109375" customWidth="1" style="2" min="108" max="122"/>
    <col hidden="1" width="9.109375" customWidth="1" style="2" min="123" max="16384"/>
  </cols>
  <sheetData>
    <row r="1" ht="23.4" customHeight="1">
      <c r="A1" s="1">
        <f>Assumptions!A1</f>
        <v/>
      </c>
      <c r="B1" s="1" t="n"/>
      <c r="C1" s="1" t="n"/>
      <c r="D1" s="1" t="n"/>
      <c r="E1" s="1" t="n"/>
      <c r="F1" s="1" t="n"/>
      <c r="G1" s="1" t="n"/>
      <c r="H1" s="1" t="n"/>
      <c r="I1" s="1" t="n"/>
      <c r="J1" s="1" t="n"/>
      <c r="K1" s="1" t="n"/>
      <c r="L1" s="1" t="n"/>
      <c r="M1" s="1" t="n"/>
      <c r="N1" s="1" t="n"/>
      <c r="O1" s="1" t="n"/>
      <c r="P1" s="1" t="n"/>
      <c r="Q1" s="1" t="n"/>
      <c r="R1" s="1" t="n"/>
      <c r="S1" s="1" t="n"/>
      <c r="T1" s="1" t="n"/>
      <c r="U1" s="1" t="n"/>
      <c r="V1" s="1" t="n"/>
      <c r="W1" s="1" t="n"/>
      <c r="X1" s="1" t="n"/>
      <c r="Y1" s="1" t="n"/>
      <c r="Z1" s="1" t="n"/>
      <c r="AA1" s="1" t="n"/>
      <c r="AB1" s="1" t="n"/>
      <c r="AC1" s="1" t="n"/>
      <c r="AD1" s="1" t="n"/>
      <c r="AE1" s="1" t="n"/>
      <c r="AF1" s="1" t="n"/>
      <c r="AG1" s="1" t="n"/>
      <c r="AH1" s="1" t="n"/>
      <c r="AI1" s="1" t="n"/>
      <c r="AJ1" s="1" t="n"/>
      <c r="AK1" s="1" t="n"/>
      <c r="AL1" s="1" t="n"/>
      <c r="AM1" s="1" t="n"/>
      <c r="AN1" s="1" t="n"/>
      <c r="AO1" s="1" t="n"/>
      <c r="AP1" s="1" t="n"/>
      <c r="AQ1" s="1" t="n"/>
      <c r="AR1" s="1" t="n"/>
      <c r="AS1" s="1" t="n"/>
      <c r="AT1" s="1" t="n"/>
      <c r="AU1" s="1" t="n"/>
      <c r="AV1" s="1" t="n"/>
      <c r="AW1" s="1" t="n"/>
      <c r="AX1" s="1" t="n"/>
      <c r="AY1" s="1" t="n"/>
      <c r="AZ1" s="1" t="n"/>
      <c r="BA1" s="1" t="n"/>
      <c r="BB1" s="1" t="n"/>
      <c r="BC1" s="1" t="n"/>
      <c r="BD1" s="1" t="n"/>
      <c r="BE1" s="1" t="n"/>
      <c r="BF1" s="1" t="n"/>
      <c r="BG1" s="1" t="n"/>
      <c r="BH1" s="1" t="n"/>
      <c r="BI1" s="1" t="n"/>
      <c r="BJ1" s="1" t="n"/>
      <c r="BK1" s="1" t="n"/>
      <c r="BL1" s="1" t="n"/>
      <c r="BM1" s="1" t="n"/>
      <c r="BN1" s="1" t="n"/>
      <c r="BO1" s="1" t="n"/>
      <c r="BP1" s="1" t="n"/>
      <c r="BQ1" s="1" t="n"/>
      <c r="BR1" s="1" t="n"/>
      <c r="BS1" s="1" t="n"/>
      <c r="BT1" s="1" t="n"/>
      <c r="BU1" s="1" t="n"/>
      <c r="BV1" s="1" t="n"/>
      <c r="BW1" s="1" t="n"/>
      <c r="BX1" s="1" t="n"/>
      <c r="BY1" s="1" t="n"/>
      <c r="BZ1" s="1" t="n"/>
      <c r="CA1" s="1" t="n"/>
      <c r="CB1" s="1" t="n"/>
      <c r="CC1" s="1" t="n"/>
      <c r="CD1" s="1" t="n"/>
      <c r="CE1" s="1" t="n"/>
      <c r="CF1" s="1" t="n"/>
      <c r="CG1" s="1" t="n"/>
      <c r="CH1" s="1" t="n"/>
      <c r="CI1" s="1" t="n"/>
      <c r="CJ1" s="1" t="n"/>
      <c r="CK1" s="1" t="n"/>
      <c r="CL1" s="1" t="n"/>
      <c r="CM1" s="1" t="n"/>
      <c r="CN1" s="1" t="n"/>
      <c r="CO1" s="1" t="n"/>
      <c r="CP1" s="1" t="n"/>
      <c r="CQ1" s="1" t="n"/>
      <c r="CR1" s="1" t="n"/>
      <c r="CS1" s="1" t="n"/>
      <c r="CT1" s="1" t="n"/>
      <c r="CU1" s="1" t="n"/>
      <c r="CV1" s="1" t="n"/>
      <c r="CW1" s="1" t="n"/>
      <c r="CX1" s="1" t="n"/>
      <c r="CY1" s="1" t="n"/>
      <c r="CZ1" s="1" t="n"/>
      <c r="DA1" s="1" t="n"/>
      <c r="DB1" s="1" t="n"/>
      <c r="DC1" s="1" t="n"/>
    </row>
    <row r="2" ht="18" customHeight="1">
      <c r="A2" s="3">
        <f>MID(CELL("filename",A1),FIND("]",CELL("filename",A1))+1,255)</f>
        <v/>
      </c>
      <c r="B2" s="3" t="n"/>
      <c r="C2" s="3" t="n"/>
      <c r="D2" s="3" t="n"/>
      <c r="E2" s="3" t="n"/>
      <c r="F2" s="4" t="n"/>
      <c r="G2" s="3" t="n"/>
      <c r="H2" s="3" t="n"/>
      <c r="I2" s="3" t="n"/>
      <c r="J2" s="3" t="n"/>
      <c r="K2" s="3" t="n"/>
      <c r="L2" s="3" t="n"/>
      <c r="M2" s="3" t="n"/>
      <c r="N2" s="3" t="n"/>
      <c r="O2" s="3" t="n"/>
      <c r="P2" s="3" t="n"/>
      <c r="Q2" s="3" t="n"/>
      <c r="R2" s="3" t="n"/>
      <c r="S2" s="3" t="n"/>
      <c r="T2" s="3" t="n"/>
      <c r="U2" s="3" t="n"/>
      <c r="V2" s="3" t="n"/>
      <c r="W2" s="3" t="n"/>
      <c r="X2" s="3" t="n"/>
      <c r="Y2" s="3" t="n"/>
      <c r="Z2" s="3" t="n"/>
      <c r="AA2" s="3" t="n"/>
      <c r="AB2" s="3" t="n"/>
      <c r="AC2" s="3" t="n"/>
      <c r="AD2" s="3" t="n"/>
      <c r="AE2" s="3" t="n"/>
      <c r="AF2" s="3" t="n"/>
      <c r="AG2" s="3" t="n"/>
      <c r="AH2" s="3" t="n"/>
      <c r="AI2" s="3" t="n"/>
      <c r="AJ2" s="3" t="n"/>
      <c r="AK2" s="3" t="n"/>
      <c r="AL2" s="3" t="n"/>
      <c r="AM2" s="3" t="n"/>
      <c r="AN2" s="3" t="n"/>
      <c r="AO2" s="3" t="n"/>
      <c r="AP2" s="3" t="n"/>
      <c r="AQ2" s="3" t="n"/>
      <c r="AR2" s="3" t="n"/>
      <c r="AS2" s="3" t="n"/>
      <c r="AT2" s="3" t="n"/>
      <c r="AU2" s="3" t="n"/>
      <c r="AV2" s="3" t="n"/>
      <c r="AW2" s="3" t="n"/>
      <c r="AX2" s="3" t="n"/>
      <c r="AY2" s="3" t="n"/>
      <c r="AZ2" s="3" t="n"/>
      <c r="BA2" s="3" t="n"/>
      <c r="BB2" s="3" t="n"/>
      <c r="BC2" s="3" t="n"/>
      <c r="BD2" s="3" t="n"/>
      <c r="BE2" s="3" t="n"/>
      <c r="BF2" s="3" t="n"/>
      <c r="BG2" s="3" t="n"/>
      <c r="BH2" s="3" t="n"/>
      <c r="BI2" s="3" t="n"/>
      <c r="BJ2" s="3" t="n"/>
      <c r="BK2" s="3" t="n"/>
      <c r="BL2" s="3" t="n"/>
      <c r="BM2" s="3" t="n"/>
      <c r="BN2" s="3" t="n"/>
      <c r="BO2" s="3" t="n"/>
      <c r="BP2" s="3" t="n"/>
      <c r="BQ2" s="3" t="n"/>
      <c r="BR2" s="3" t="n"/>
      <c r="BS2" s="3" t="n"/>
      <c r="BT2" s="3" t="n"/>
      <c r="BU2" s="3" t="n"/>
      <c r="BV2" s="3" t="n"/>
      <c r="BW2" s="3" t="n"/>
      <c r="BX2" s="3" t="n"/>
      <c r="BY2" s="3" t="n"/>
      <c r="BZ2" s="3" t="n"/>
      <c r="CA2" s="3" t="n"/>
      <c r="CB2" s="3" t="n"/>
      <c r="CC2" s="3" t="n"/>
      <c r="CD2" s="3" t="n"/>
      <c r="CE2" s="3" t="n"/>
      <c r="CF2" s="3" t="n"/>
      <c r="CG2" s="3" t="n"/>
      <c r="CH2" s="3" t="n"/>
      <c r="CI2" s="3" t="n"/>
      <c r="CJ2" s="3" t="n"/>
      <c r="CK2" s="3" t="n"/>
      <c r="CL2" s="3" t="n"/>
      <c r="CM2" s="3" t="n"/>
      <c r="CN2" s="3" t="n"/>
      <c r="CO2" s="3" t="n"/>
      <c r="CP2" s="3" t="n"/>
      <c r="CQ2" s="3" t="n"/>
      <c r="CR2" s="3" t="n"/>
      <c r="CS2" s="3" t="n"/>
      <c r="CT2" s="3" t="n"/>
      <c r="CU2" s="3" t="n"/>
      <c r="CV2" s="3" t="n"/>
      <c r="CW2" s="3" t="n"/>
      <c r="CX2" s="3" t="n"/>
      <c r="CY2" s="3" t="n"/>
      <c r="CZ2" s="3" t="n"/>
      <c r="DA2" s="3" t="n"/>
      <c r="DB2" s="3" t="n"/>
      <c r="DC2" s="3" t="n"/>
    </row>
    <row r="3">
      <c r="A3" s="5" t="n"/>
      <c r="B3" s="5" t="n"/>
      <c r="C3" s="5" t="n"/>
      <c r="D3" s="5" t="n"/>
      <c r="E3" s="7" t="n"/>
      <c r="F3" s="6" t="n"/>
      <c r="G3" s="5" t="n"/>
      <c r="H3" s="7" t="n"/>
      <c r="I3" s="7" t="n"/>
      <c r="J3" s="7" t="n"/>
      <c r="K3" s="7" t="n"/>
      <c r="L3" s="7" t="n"/>
      <c r="M3" s="7" t="n"/>
      <c r="N3" s="7" t="n"/>
      <c r="O3" s="7" t="n"/>
      <c r="P3" s="7" t="n"/>
      <c r="Q3" s="7" t="n"/>
      <c r="R3" s="7" t="n"/>
      <c r="S3" s="7" t="n"/>
      <c r="T3" s="7" t="n"/>
      <c r="U3" s="7" t="n"/>
      <c r="V3" s="7" t="n"/>
      <c r="W3" s="7" t="n"/>
      <c r="X3" s="7" t="n"/>
      <c r="Y3" s="6" t="inlineStr">
        <is>
          <t>Period label:</t>
        </is>
      </c>
      <c r="Z3" s="7" t="n"/>
      <c r="AA3" s="12">
        <f>Assumptions!AA3</f>
        <v/>
      </c>
      <c r="AB3" s="12">
        <f>Assumptions!AB3</f>
        <v/>
      </c>
      <c r="AC3" s="12">
        <f>Assumptions!AC3</f>
        <v/>
      </c>
      <c r="AD3" s="12">
        <f>Assumptions!AD3</f>
        <v/>
      </c>
      <c r="AE3" s="12">
        <f>Assumptions!AE3</f>
        <v/>
      </c>
      <c r="AF3" s="12">
        <f>Assumptions!AF3</f>
        <v/>
      </c>
      <c r="AG3" s="12">
        <f>Assumptions!AG3</f>
        <v/>
      </c>
      <c r="AH3" s="12">
        <f>Assumptions!AH3</f>
        <v/>
      </c>
      <c r="AI3" s="12">
        <f>Assumptions!AI3</f>
        <v/>
      </c>
      <c r="AJ3" s="12">
        <f>Assumptions!AJ3</f>
        <v/>
      </c>
      <c r="AK3" s="12">
        <f>Assumptions!AK3</f>
        <v/>
      </c>
      <c r="AL3" s="12">
        <f>Assumptions!AL3</f>
        <v/>
      </c>
      <c r="AM3" s="12">
        <f>Assumptions!AM3</f>
        <v/>
      </c>
      <c r="AN3" s="12">
        <f>Assumptions!AN3</f>
        <v/>
      </c>
      <c r="AO3" s="12">
        <f>Assumptions!AO3</f>
        <v/>
      </c>
      <c r="AP3" s="12">
        <f>Assumptions!AP3</f>
        <v/>
      </c>
      <c r="AQ3" s="12">
        <f>Assumptions!AQ3</f>
        <v/>
      </c>
      <c r="AR3" s="12">
        <f>Assumptions!AR3</f>
        <v/>
      </c>
      <c r="AS3" s="12">
        <f>Assumptions!AS3</f>
        <v/>
      </c>
      <c r="AT3" s="12">
        <f>Assumptions!AT3</f>
        <v/>
      </c>
      <c r="AU3" s="12">
        <f>Assumptions!AU3</f>
        <v/>
      </c>
      <c r="AV3" s="12">
        <f>Assumptions!AV3</f>
        <v/>
      </c>
      <c r="AW3" s="12">
        <f>Assumptions!AW3</f>
        <v/>
      </c>
      <c r="AX3" s="12">
        <f>Assumptions!AX3</f>
        <v/>
      </c>
      <c r="AY3" s="12">
        <f>Assumptions!AY3</f>
        <v/>
      </c>
      <c r="AZ3" s="12">
        <f>Assumptions!AZ3</f>
        <v/>
      </c>
      <c r="BA3" s="12">
        <f>Assumptions!BA3</f>
        <v/>
      </c>
      <c r="BB3" s="12">
        <f>Assumptions!BB3</f>
        <v/>
      </c>
      <c r="BC3" s="12">
        <f>Assumptions!BC3</f>
        <v/>
      </c>
      <c r="BD3" s="12">
        <f>Assumptions!BD3</f>
        <v/>
      </c>
      <c r="BE3" s="12">
        <f>Assumptions!BE3</f>
        <v/>
      </c>
      <c r="BF3" s="12">
        <f>Assumptions!BF3</f>
        <v/>
      </c>
      <c r="BG3" s="12">
        <f>Assumptions!BG3</f>
        <v/>
      </c>
      <c r="BH3" s="12">
        <f>Assumptions!BH3</f>
        <v/>
      </c>
      <c r="BI3" s="12">
        <f>Assumptions!BI3</f>
        <v/>
      </c>
      <c r="BJ3" s="12">
        <f>Assumptions!BJ3</f>
        <v/>
      </c>
      <c r="BK3" s="12">
        <f>Assumptions!BK3</f>
        <v/>
      </c>
      <c r="BL3" s="12">
        <f>Assumptions!BL3</f>
        <v/>
      </c>
      <c r="BM3" s="12">
        <f>Assumptions!BM3</f>
        <v/>
      </c>
      <c r="BN3" s="12">
        <f>Assumptions!BN3</f>
        <v/>
      </c>
      <c r="BO3" s="12">
        <f>Assumptions!BO3</f>
        <v/>
      </c>
      <c r="BP3" s="12">
        <f>Assumptions!BP3</f>
        <v/>
      </c>
      <c r="BQ3" s="12">
        <f>Assumptions!BQ3</f>
        <v/>
      </c>
      <c r="BR3" s="12">
        <f>Assumptions!BR3</f>
        <v/>
      </c>
      <c r="BS3" s="12">
        <f>Assumptions!BS3</f>
        <v/>
      </c>
      <c r="BT3" s="12">
        <f>Assumptions!BT3</f>
        <v/>
      </c>
      <c r="BU3" s="12">
        <f>Assumptions!BU3</f>
        <v/>
      </c>
      <c r="BV3" s="12">
        <f>Assumptions!BV3</f>
        <v/>
      </c>
      <c r="BW3" s="12">
        <f>Assumptions!BW3</f>
        <v/>
      </c>
      <c r="BX3" s="12">
        <f>Assumptions!BX3</f>
        <v/>
      </c>
      <c r="BY3" s="12">
        <f>Assumptions!BY3</f>
        <v/>
      </c>
      <c r="BZ3" s="12">
        <f>Assumptions!BZ3</f>
        <v/>
      </c>
      <c r="CA3" s="12">
        <f>Assumptions!CA3</f>
        <v/>
      </c>
      <c r="CB3" s="12">
        <f>Assumptions!CB3</f>
        <v/>
      </c>
      <c r="CC3" s="12">
        <f>Assumptions!CC3</f>
        <v/>
      </c>
      <c r="CD3" s="12">
        <f>Assumptions!CD3</f>
        <v/>
      </c>
      <c r="CE3" s="12">
        <f>Assumptions!CE3</f>
        <v/>
      </c>
      <c r="CF3" s="12">
        <f>Assumptions!CF3</f>
        <v/>
      </c>
      <c r="CG3" s="12">
        <f>Assumptions!CG3</f>
        <v/>
      </c>
      <c r="CH3" s="12">
        <f>Assumptions!CH3</f>
        <v/>
      </c>
      <c r="CI3" s="12">
        <f>Assumptions!CI3</f>
        <v/>
      </c>
      <c r="CJ3" s="12">
        <f>Assumptions!CJ3</f>
        <v/>
      </c>
      <c r="CK3" s="12">
        <f>Assumptions!CK3</f>
        <v/>
      </c>
      <c r="CL3" s="12">
        <f>Assumptions!CL3</f>
        <v/>
      </c>
      <c r="CM3" s="12">
        <f>Assumptions!CM3</f>
        <v/>
      </c>
      <c r="CN3" s="12">
        <f>Assumptions!CN3</f>
        <v/>
      </c>
      <c r="CO3" s="12">
        <f>Assumptions!CO3</f>
        <v/>
      </c>
      <c r="CP3" s="12">
        <f>Assumptions!CP3</f>
        <v/>
      </c>
      <c r="CQ3" s="12">
        <f>Assumptions!CQ3</f>
        <v/>
      </c>
      <c r="CR3" s="12">
        <f>Assumptions!CR3</f>
        <v/>
      </c>
      <c r="CS3" s="12">
        <f>Assumptions!CS3</f>
        <v/>
      </c>
      <c r="CT3" s="12">
        <f>Assumptions!CT3</f>
        <v/>
      </c>
      <c r="CU3" s="12">
        <f>Assumptions!CU3</f>
        <v/>
      </c>
      <c r="CV3" s="12">
        <f>Assumptions!CV3</f>
        <v/>
      </c>
      <c r="CW3" s="12">
        <f>Assumptions!CW3</f>
        <v/>
      </c>
      <c r="CX3" s="12">
        <f>Assumptions!CX3</f>
        <v/>
      </c>
      <c r="CY3" s="12">
        <f>Assumptions!CY3</f>
        <v/>
      </c>
      <c r="CZ3" s="12">
        <f>Assumptions!CZ3</f>
        <v/>
      </c>
      <c r="DA3" s="12">
        <f>Assumptions!DA3</f>
        <v/>
      </c>
      <c r="DB3" s="12">
        <f>Assumptions!DB3</f>
        <v/>
      </c>
      <c r="DC3" s="7" t="n"/>
    </row>
    <row r="4">
      <c r="A4" s="5" t="n"/>
      <c r="B4" s="5" t="n"/>
      <c r="C4" s="5" t="n"/>
      <c r="D4" s="5" t="n"/>
      <c r="E4" s="7" t="n"/>
      <c r="F4" s="7" t="n"/>
      <c r="G4" s="7" t="n"/>
      <c r="H4" s="7" t="n"/>
      <c r="I4" s="7" t="n"/>
      <c r="J4" s="7" t="n"/>
      <c r="K4" s="7" t="n"/>
      <c r="L4" s="7" t="n"/>
      <c r="M4" s="7" t="n"/>
      <c r="N4" s="7" t="n"/>
      <c r="O4" s="7" t="n"/>
      <c r="P4" s="7" t="n"/>
      <c r="Q4" s="7" t="n"/>
      <c r="R4" s="7" t="n"/>
      <c r="S4" s="7" t="n"/>
      <c r="T4" s="7" t="n"/>
      <c r="U4" s="7" t="n"/>
      <c r="V4" s="7" t="n"/>
      <c r="W4" s="7" t="n"/>
      <c r="X4" s="7" t="n"/>
      <c r="Y4" s="6">
        <f>Assumptions!Y4</f>
        <v/>
      </c>
      <c r="Z4" s="7" t="n"/>
      <c r="AA4" s="12">
        <f>Assumptions!AA4</f>
        <v/>
      </c>
      <c r="AB4" s="12">
        <f>Assumptions!AB4</f>
        <v/>
      </c>
      <c r="AC4" s="12">
        <f>Assumptions!AC4</f>
        <v/>
      </c>
      <c r="AD4" s="12">
        <f>Assumptions!AD4</f>
        <v/>
      </c>
      <c r="AE4" s="12">
        <f>Assumptions!AE4</f>
        <v/>
      </c>
      <c r="AF4" s="12">
        <f>Assumptions!AF4</f>
        <v/>
      </c>
      <c r="AG4" s="12">
        <f>Assumptions!AG4</f>
        <v/>
      </c>
      <c r="AH4" s="12">
        <f>Assumptions!AH4</f>
        <v/>
      </c>
      <c r="AI4" s="12">
        <f>Assumptions!AI4</f>
        <v/>
      </c>
      <c r="AJ4" s="12">
        <f>Assumptions!AJ4</f>
        <v/>
      </c>
      <c r="AK4" s="12">
        <f>Assumptions!AK4</f>
        <v/>
      </c>
      <c r="AL4" s="12">
        <f>Assumptions!AL4</f>
        <v/>
      </c>
      <c r="AM4" s="12">
        <f>Assumptions!AM4</f>
        <v/>
      </c>
      <c r="AN4" s="12">
        <f>Assumptions!AN4</f>
        <v/>
      </c>
      <c r="AO4" s="12">
        <f>Assumptions!AO4</f>
        <v/>
      </c>
      <c r="AP4" s="12">
        <f>Assumptions!AP4</f>
        <v/>
      </c>
      <c r="AQ4" s="12">
        <f>Assumptions!AQ4</f>
        <v/>
      </c>
      <c r="AR4" s="12">
        <f>Assumptions!AR4</f>
        <v/>
      </c>
      <c r="AS4" s="12">
        <f>Assumptions!AS4</f>
        <v/>
      </c>
      <c r="AT4" s="12">
        <f>Assumptions!AT4</f>
        <v/>
      </c>
      <c r="AU4" s="12">
        <f>Assumptions!AU4</f>
        <v/>
      </c>
      <c r="AV4" s="12">
        <f>Assumptions!AV4</f>
        <v/>
      </c>
      <c r="AW4" s="12">
        <f>Assumptions!AW4</f>
        <v/>
      </c>
      <c r="AX4" s="12">
        <f>Assumptions!AX4</f>
        <v/>
      </c>
      <c r="AY4" s="12">
        <f>Assumptions!AY4</f>
        <v/>
      </c>
      <c r="AZ4" s="12">
        <f>Assumptions!AZ4</f>
        <v/>
      </c>
      <c r="BA4" s="12">
        <f>Assumptions!BA4</f>
        <v/>
      </c>
      <c r="BB4" s="12">
        <f>Assumptions!BB4</f>
        <v/>
      </c>
      <c r="BC4" s="12">
        <f>Assumptions!BC4</f>
        <v/>
      </c>
      <c r="BD4" s="12">
        <f>Assumptions!BD4</f>
        <v/>
      </c>
      <c r="BE4" s="12">
        <f>Assumptions!BE4</f>
        <v/>
      </c>
      <c r="BF4" s="12">
        <f>Assumptions!BF4</f>
        <v/>
      </c>
      <c r="BG4" s="12">
        <f>Assumptions!BG4</f>
        <v/>
      </c>
      <c r="BH4" s="12">
        <f>Assumptions!BH4</f>
        <v/>
      </c>
      <c r="BI4" s="12">
        <f>Assumptions!BI4</f>
        <v/>
      </c>
      <c r="BJ4" s="12">
        <f>Assumptions!BJ4</f>
        <v/>
      </c>
      <c r="BK4" s="12">
        <f>Assumptions!BK4</f>
        <v/>
      </c>
      <c r="BL4" s="12">
        <f>Assumptions!BL4</f>
        <v/>
      </c>
      <c r="BM4" s="12">
        <f>Assumptions!BM4</f>
        <v/>
      </c>
      <c r="BN4" s="12">
        <f>Assumptions!BN4</f>
        <v/>
      </c>
      <c r="BO4" s="12">
        <f>Assumptions!BO4</f>
        <v/>
      </c>
      <c r="BP4" s="12">
        <f>Assumptions!BP4</f>
        <v/>
      </c>
      <c r="BQ4" s="12">
        <f>Assumptions!BQ4</f>
        <v/>
      </c>
      <c r="BR4" s="12">
        <f>Assumptions!BR4</f>
        <v/>
      </c>
      <c r="BS4" s="12">
        <f>Assumptions!BS4</f>
        <v/>
      </c>
      <c r="BT4" s="12">
        <f>Assumptions!BT4</f>
        <v/>
      </c>
      <c r="BU4" s="12">
        <f>Assumptions!BU4</f>
        <v/>
      </c>
      <c r="BV4" s="12">
        <f>Assumptions!BV4</f>
        <v/>
      </c>
      <c r="BW4" s="12">
        <f>Assumptions!BW4</f>
        <v/>
      </c>
      <c r="BX4" s="12">
        <f>Assumptions!BX4</f>
        <v/>
      </c>
      <c r="BY4" s="12">
        <f>Assumptions!BY4</f>
        <v/>
      </c>
      <c r="BZ4" s="12">
        <f>Assumptions!BZ4</f>
        <v/>
      </c>
      <c r="CA4" s="12">
        <f>Assumptions!CA4</f>
        <v/>
      </c>
      <c r="CB4" s="12">
        <f>Assumptions!CB4</f>
        <v/>
      </c>
      <c r="CC4" s="12">
        <f>Assumptions!CC4</f>
        <v/>
      </c>
      <c r="CD4" s="12">
        <f>Assumptions!CD4</f>
        <v/>
      </c>
      <c r="CE4" s="12">
        <f>Assumptions!CE4</f>
        <v/>
      </c>
      <c r="CF4" s="12">
        <f>Assumptions!CF4</f>
        <v/>
      </c>
      <c r="CG4" s="12">
        <f>Assumptions!CG4</f>
        <v/>
      </c>
      <c r="CH4" s="12">
        <f>Assumptions!CH4</f>
        <v/>
      </c>
      <c r="CI4" s="12">
        <f>Assumptions!CI4</f>
        <v/>
      </c>
      <c r="CJ4" s="12">
        <f>Assumptions!CJ4</f>
        <v/>
      </c>
      <c r="CK4" s="12">
        <f>Assumptions!CK4</f>
        <v/>
      </c>
      <c r="CL4" s="12">
        <f>Assumptions!CL4</f>
        <v/>
      </c>
      <c r="CM4" s="12">
        <f>Assumptions!CM4</f>
        <v/>
      </c>
      <c r="CN4" s="12">
        <f>Assumptions!CN4</f>
        <v/>
      </c>
      <c r="CO4" s="12">
        <f>Assumptions!CO4</f>
        <v/>
      </c>
      <c r="CP4" s="12">
        <f>Assumptions!CP4</f>
        <v/>
      </c>
      <c r="CQ4" s="12">
        <f>Assumptions!CQ4</f>
        <v/>
      </c>
      <c r="CR4" s="12">
        <f>Assumptions!CR4</f>
        <v/>
      </c>
      <c r="CS4" s="12">
        <f>Assumptions!CS4</f>
        <v/>
      </c>
      <c r="CT4" s="12">
        <f>Assumptions!CT4</f>
        <v/>
      </c>
      <c r="CU4" s="12">
        <f>Assumptions!CU4</f>
        <v/>
      </c>
      <c r="CV4" s="12">
        <f>Assumptions!CV4</f>
        <v/>
      </c>
      <c r="CW4" s="12">
        <f>Assumptions!CW4</f>
        <v/>
      </c>
      <c r="CX4" s="12">
        <f>Assumptions!CX4</f>
        <v/>
      </c>
      <c r="CY4" s="12">
        <f>Assumptions!CY4</f>
        <v/>
      </c>
      <c r="CZ4" s="12">
        <f>Assumptions!CZ4</f>
        <v/>
      </c>
      <c r="DA4" s="12">
        <f>Assumptions!DA4</f>
        <v/>
      </c>
      <c r="DB4" s="12">
        <f>Assumptions!DB4</f>
        <v/>
      </c>
      <c r="DC4" s="7" t="n"/>
    </row>
    <row r="5">
      <c r="A5" s="5" t="n"/>
      <c r="B5" s="5" t="n"/>
      <c r="C5" s="5" t="n"/>
      <c r="D5" s="5" t="n"/>
      <c r="E5" s="5" t="n"/>
      <c r="F5" s="6" t="n"/>
      <c r="G5" s="5" t="n"/>
      <c r="H5" s="7" t="n"/>
      <c r="I5" s="7" t="n"/>
      <c r="J5" s="7" t="n"/>
      <c r="K5" s="7" t="n"/>
      <c r="L5" s="7" t="n"/>
      <c r="M5" s="7" t="n"/>
      <c r="N5" s="7" t="n"/>
      <c r="O5" s="7" t="n"/>
      <c r="P5" s="7" t="n"/>
      <c r="Q5" s="7" t="n"/>
      <c r="R5" s="7" t="n"/>
      <c r="S5" s="7" t="n"/>
      <c r="T5" s="7" t="n"/>
      <c r="U5" s="7" t="n"/>
      <c r="V5" s="7" t="n"/>
      <c r="W5" s="7" t="n"/>
      <c r="X5" s="7" t="n"/>
      <c r="Y5" s="7" t="n"/>
      <c r="Z5" s="7" t="n"/>
      <c r="AA5" s="7" t="n"/>
      <c r="AB5" s="7" t="n"/>
      <c r="AC5" s="7" t="n"/>
      <c r="AD5" s="7" t="n"/>
      <c r="AE5" s="7" t="n"/>
      <c r="AF5" s="7" t="n"/>
      <c r="AG5" s="7" t="n"/>
      <c r="AH5" s="7" t="n"/>
      <c r="AI5" s="7" t="n"/>
      <c r="AJ5" s="7" t="n"/>
      <c r="AK5" s="7" t="n"/>
      <c r="AL5" s="7" t="n"/>
      <c r="AM5" s="7" t="n"/>
      <c r="AN5" s="7" t="n"/>
      <c r="AO5" s="7" t="n"/>
      <c r="AP5" s="7" t="n"/>
      <c r="AQ5" s="7" t="n"/>
      <c r="AR5" s="7" t="n"/>
      <c r="AS5" s="7" t="n"/>
      <c r="AT5" s="7" t="n"/>
      <c r="AU5" s="7" t="n"/>
      <c r="AV5" s="7" t="n"/>
      <c r="AW5" s="7" t="n"/>
      <c r="AX5" s="7" t="n"/>
      <c r="AY5" s="7" t="n"/>
      <c r="AZ5" s="7" t="n"/>
      <c r="BA5" s="7" t="n"/>
      <c r="BB5" s="7" t="n"/>
      <c r="BC5" s="7" t="n"/>
      <c r="BD5" s="7" t="n"/>
      <c r="BE5" s="7" t="n"/>
      <c r="BF5" s="7" t="n"/>
      <c r="BG5" s="7" t="n"/>
      <c r="BH5" s="7" t="n"/>
      <c r="BI5" s="7" t="n"/>
      <c r="BJ5" s="7" t="n"/>
      <c r="BK5" s="7" t="n"/>
      <c r="BL5" s="7" t="n"/>
      <c r="BM5" s="7" t="n"/>
      <c r="BN5" s="7" t="n"/>
      <c r="BO5" s="7" t="n"/>
      <c r="BP5" s="7" t="n"/>
      <c r="BQ5" s="7" t="n"/>
      <c r="BR5" s="7" t="n"/>
      <c r="BS5" s="7" t="n"/>
      <c r="BT5" s="7" t="n"/>
      <c r="BU5" s="7" t="n"/>
      <c r="BV5" s="7" t="n"/>
      <c r="BW5" s="7" t="n"/>
      <c r="BX5" s="7" t="n"/>
      <c r="BY5" s="7" t="n"/>
      <c r="BZ5" s="7" t="n"/>
      <c r="CA5" s="7" t="n"/>
      <c r="CB5" s="7" t="n"/>
      <c r="CC5" s="7" t="n"/>
      <c r="CD5" s="7" t="n"/>
      <c r="CE5" s="7" t="n"/>
      <c r="CF5" s="7" t="n"/>
      <c r="CG5" s="7" t="n"/>
      <c r="CH5" s="7" t="n"/>
      <c r="CI5" s="7" t="n"/>
      <c r="CJ5" s="7" t="n"/>
      <c r="CK5" s="7" t="n"/>
      <c r="CL5" s="7" t="n"/>
      <c r="CM5" s="7" t="n"/>
      <c r="CN5" s="7" t="n"/>
      <c r="CO5" s="7" t="n"/>
      <c r="CP5" s="7" t="n"/>
      <c r="CQ5" s="7" t="n"/>
      <c r="CR5" s="7" t="n"/>
      <c r="CS5" s="7" t="n"/>
      <c r="CT5" s="7" t="n"/>
      <c r="CU5" s="7" t="n"/>
      <c r="CV5" s="7" t="n"/>
      <c r="CW5" s="7" t="n"/>
      <c r="CX5" s="7" t="n"/>
      <c r="CY5" s="7" t="n"/>
      <c r="CZ5" s="7" t="n"/>
      <c r="DA5" s="7" t="n"/>
      <c r="DB5" s="7" t="n"/>
      <c r="DC5" s="7" t="n"/>
    </row>
    <row r="6" ht="15.6" customHeight="1">
      <c r="A6" s="5" t="n"/>
      <c r="B6" s="5" t="n"/>
      <c r="C6" s="5" t="n"/>
      <c r="D6" s="5" t="n"/>
      <c r="E6" s="5" t="inlineStr">
        <is>
          <t>Line Item</t>
        </is>
      </c>
      <c r="F6" s="16" t="inlineStr">
        <is>
          <t>Amount</t>
        </is>
      </c>
      <c r="G6" s="17" t="inlineStr">
        <is>
          <t>Unit</t>
        </is>
      </c>
      <c r="H6" s="212" t="inlineStr">
        <is>
          <t>Comment/Source/Named Range</t>
        </is>
      </c>
      <c r="I6" s="7" t="n"/>
      <c r="J6" s="7" t="n"/>
      <c r="K6" s="7" t="n"/>
      <c r="L6" s="7" t="n"/>
      <c r="M6" s="7" t="n"/>
      <c r="N6" s="7" t="n"/>
      <c r="O6" s="7" t="n"/>
      <c r="P6" s="7" t="n"/>
      <c r="Q6" s="7" t="n"/>
      <c r="R6" s="7" t="n"/>
      <c r="S6" s="7" t="n"/>
      <c r="T6" s="7" t="n"/>
      <c r="U6" s="7" t="n"/>
      <c r="V6" s="7" t="n"/>
      <c r="W6" s="7" t="n"/>
      <c r="X6" s="7" t="n"/>
      <c r="Y6" s="6" t="inlineStr">
        <is>
          <t>Sum/Max/Av.</t>
        </is>
      </c>
      <c r="Z6" s="7" t="n"/>
      <c r="AA6" s="7" t="n"/>
      <c r="AB6" s="7" t="n"/>
      <c r="AC6" s="7" t="n"/>
      <c r="AD6" s="7" t="n"/>
      <c r="AE6" s="7" t="n"/>
      <c r="AF6" s="7" t="n"/>
      <c r="AG6" s="7" t="n"/>
      <c r="AH6" s="7" t="n"/>
      <c r="AI6" s="7" t="n"/>
      <c r="AJ6" s="7" t="n"/>
      <c r="AK6" s="7" t="n"/>
      <c r="AL6" s="7" t="n"/>
      <c r="AM6" s="7" t="n"/>
      <c r="AN6" s="7" t="n"/>
      <c r="AO6" s="7" t="n"/>
      <c r="AP6" s="7" t="n"/>
      <c r="AQ6" s="7" t="n"/>
      <c r="AR6" s="7" t="n"/>
      <c r="AS6" s="7" t="n"/>
      <c r="AT6" s="7" t="n"/>
      <c r="AU6" s="7" t="n"/>
      <c r="AV6" s="7" t="n"/>
      <c r="AW6" s="7" t="n"/>
      <c r="AX6" s="7" t="n"/>
      <c r="AY6" s="7" t="n"/>
      <c r="AZ6" s="7" t="n"/>
      <c r="BA6" s="7" t="n"/>
      <c r="BB6" s="7" t="n"/>
      <c r="BC6" s="7" t="n"/>
      <c r="BD6" s="7" t="n"/>
      <c r="BE6" s="7" t="n"/>
      <c r="BF6" s="7" t="n"/>
      <c r="BG6" s="7" t="n"/>
      <c r="BH6" s="7" t="n"/>
      <c r="BI6" s="7" t="n"/>
      <c r="BJ6" s="7" t="n"/>
      <c r="BK6" s="7" t="n"/>
      <c r="BL6" s="7" t="n"/>
      <c r="BM6" s="7" t="n"/>
      <c r="BN6" s="7" t="n"/>
      <c r="BO6" s="7" t="n"/>
      <c r="BP6" s="7" t="n"/>
      <c r="BQ6" s="7" t="n"/>
      <c r="BR6" s="7" t="n"/>
      <c r="BS6" s="7" t="n"/>
      <c r="BT6" s="7" t="n"/>
      <c r="BU6" s="7" t="n"/>
      <c r="BV6" s="7" t="n"/>
      <c r="BW6" s="7" t="n"/>
      <c r="BX6" s="7" t="n"/>
      <c r="BY6" s="7" t="n"/>
      <c r="BZ6" s="7" t="n"/>
      <c r="CA6" s="7" t="n"/>
      <c r="CB6" s="7" t="n"/>
      <c r="CC6" s="7" t="n"/>
      <c r="CD6" s="7" t="n"/>
      <c r="CE6" s="7" t="n"/>
      <c r="CF6" s="7" t="n"/>
      <c r="CG6" s="7" t="n"/>
      <c r="CH6" s="7" t="n"/>
      <c r="CI6" s="7" t="n"/>
      <c r="CJ6" s="7" t="n"/>
      <c r="CK6" s="7" t="n"/>
      <c r="CL6" s="7" t="n"/>
      <c r="CM6" s="7" t="n"/>
      <c r="CN6" s="7" t="n"/>
      <c r="CO6" s="7" t="n"/>
      <c r="CP6" s="7" t="n"/>
      <c r="CQ6" s="7" t="n"/>
      <c r="CR6" s="7" t="n"/>
      <c r="CS6" s="7" t="n"/>
      <c r="CT6" s="7" t="n"/>
      <c r="CU6" s="7" t="n"/>
      <c r="CV6" s="7" t="n"/>
      <c r="CW6" s="7" t="n"/>
      <c r="CX6" s="7" t="n"/>
      <c r="CY6" s="7" t="n"/>
      <c r="CZ6" s="7" t="n"/>
      <c r="DA6" s="7" t="n"/>
      <c r="DB6" s="7" t="n"/>
      <c r="DC6" s="7" t="n"/>
    </row>
    <row r="7">
      <c r="J7" s="2" t="n"/>
    </row>
    <row r="8" ht="26.4" customHeight="1" thickBot="1">
      <c r="A8" s="65" t="inlineStr">
        <is>
          <t>Cash Flows</t>
        </is>
      </c>
      <c r="B8" s="18" t="n"/>
      <c r="C8" s="18" t="n"/>
      <c r="D8" s="18" t="n"/>
      <c r="E8" s="18" t="n"/>
      <c r="F8" s="18" t="n"/>
      <c r="G8" s="18" t="n"/>
      <c r="H8" s="18" t="n"/>
      <c r="I8" s="18" t="n"/>
      <c r="J8" s="18" t="n"/>
      <c r="K8" s="18" t="n"/>
      <c r="L8" s="18" t="n"/>
      <c r="M8" s="18" t="n"/>
      <c r="N8" s="18" t="n"/>
      <c r="O8" s="18" t="n"/>
      <c r="P8" s="18" t="n"/>
      <c r="Q8" s="18" t="n"/>
      <c r="R8" s="18" t="n"/>
      <c r="S8" s="18" t="n"/>
      <c r="T8" s="18" t="n"/>
      <c r="U8" s="18" t="n"/>
      <c r="V8" s="18" t="n"/>
      <c r="W8" s="18" t="n"/>
      <c r="X8" s="18" t="n"/>
      <c r="Y8" s="18" t="n"/>
      <c r="Z8" s="18" t="n"/>
      <c r="AA8" s="18" t="n"/>
      <c r="AB8" s="18" t="n"/>
      <c r="AC8" s="18" t="n"/>
      <c r="AD8" s="18" t="n"/>
      <c r="AE8" s="18" t="n"/>
      <c r="AF8" s="18" t="n"/>
      <c r="AG8" s="18" t="n"/>
      <c r="AH8" s="18" t="n"/>
      <c r="AI8" s="18" t="n"/>
      <c r="AJ8" s="18" t="n"/>
      <c r="AK8" s="18" t="n"/>
      <c r="AL8" s="18" t="n"/>
      <c r="AM8" s="18" t="n"/>
      <c r="AN8" s="18" t="n"/>
      <c r="AO8" s="18" t="n"/>
      <c r="AP8" s="18" t="n"/>
      <c r="AQ8" s="18" t="n"/>
      <c r="AR8" s="18" t="n"/>
      <c r="AS8" s="18" t="n"/>
      <c r="AT8" s="18" t="n"/>
      <c r="AU8" s="18" t="n"/>
      <c r="AV8" s="18" t="n"/>
      <c r="AW8" s="18" t="n"/>
      <c r="AX8" s="18" t="n"/>
      <c r="AY8" s="18" t="n"/>
      <c r="AZ8" s="18" t="n"/>
      <c r="BA8" s="18" t="n"/>
      <c r="BB8" s="18" t="n"/>
      <c r="BC8" s="18" t="n"/>
      <c r="BD8" s="18" t="n"/>
      <c r="BE8" s="18" t="n"/>
      <c r="BF8" s="18" t="n"/>
      <c r="BG8" s="18" t="n"/>
      <c r="BH8" s="18" t="n"/>
      <c r="BI8" s="18" t="n"/>
      <c r="BJ8" s="18" t="n"/>
      <c r="BK8" s="18" t="n"/>
      <c r="BL8" s="18" t="n"/>
      <c r="BM8" s="18" t="n"/>
      <c r="BN8" s="18" t="n"/>
      <c r="BO8" s="18" t="n"/>
      <c r="BP8" s="18" t="n"/>
      <c r="BQ8" s="18" t="n"/>
      <c r="BR8" s="18" t="n"/>
      <c r="BS8" s="18" t="n"/>
      <c r="BT8" s="18" t="n"/>
      <c r="BU8" s="18" t="n"/>
      <c r="BV8" s="18" t="n"/>
      <c r="BW8" s="18" t="n"/>
      <c r="BX8" s="18" t="n"/>
      <c r="BY8" s="18" t="n"/>
      <c r="BZ8" s="18" t="n"/>
      <c r="CA8" s="18" t="n"/>
      <c r="CB8" s="18" t="n"/>
      <c r="CC8" s="18" t="n"/>
      <c r="CD8" s="18" t="n"/>
      <c r="CE8" s="18" t="n"/>
      <c r="CF8" s="18" t="n"/>
      <c r="CG8" s="18" t="n"/>
      <c r="CH8" s="18" t="n"/>
      <c r="CI8" s="18" t="n"/>
      <c r="CJ8" s="18" t="n"/>
      <c r="CK8" s="18" t="n"/>
      <c r="CL8" s="18" t="n"/>
      <c r="CM8" s="18" t="n"/>
      <c r="CN8" s="18" t="n"/>
      <c r="CO8" s="18" t="n"/>
      <c r="CP8" s="18" t="n"/>
      <c r="CQ8" s="18" t="n"/>
      <c r="CR8" s="18" t="n"/>
      <c r="CS8" s="18" t="n"/>
      <c r="CT8" s="18" t="n"/>
      <c r="CU8" s="18" t="n"/>
      <c r="CV8" s="18" t="n"/>
      <c r="CW8" s="18" t="n"/>
      <c r="CX8" s="18" t="n"/>
      <c r="CY8" s="18" t="n"/>
      <c r="CZ8" s="18" t="n"/>
      <c r="DA8" s="18" t="n"/>
      <c r="DB8" s="18" t="n"/>
      <c r="DC8" s="18" t="n"/>
    </row>
    <row r="9" outlineLevel="1" ht="21" customHeight="1" thickBot="1" thickTop="1">
      <c r="A9" s="18" t="inlineStr">
        <is>
          <t>Construction Costs</t>
        </is>
      </c>
      <c r="B9" s="18" t="n"/>
      <c r="C9" s="18" t="n"/>
      <c r="D9" s="18" t="n"/>
      <c r="E9" s="18" t="n"/>
      <c r="F9" s="18" t="n"/>
      <c r="G9" s="18" t="n"/>
      <c r="H9" s="18" t="n"/>
      <c r="I9" s="18" t="n"/>
      <c r="J9" s="18" t="n"/>
      <c r="K9" s="18" t="n"/>
      <c r="L9" s="18" t="n"/>
      <c r="M9" s="18" t="n"/>
      <c r="N9" s="18" t="n"/>
      <c r="O9" s="18" t="n"/>
      <c r="P9" s="18" t="n"/>
      <c r="Q9" s="18" t="n"/>
      <c r="R9" s="18" t="n"/>
      <c r="S9" s="18" t="n"/>
      <c r="T9" s="18" t="n"/>
      <c r="U9" s="18" t="n"/>
      <c r="V9" s="18" t="n"/>
      <c r="W9" s="18" t="n"/>
      <c r="X9" s="18" t="n"/>
      <c r="Y9" s="18" t="n"/>
      <c r="Z9" s="18" t="n"/>
      <c r="AA9" s="18" t="n"/>
      <c r="AB9" s="18" t="n"/>
      <c r="AC9" s="18" t="n"/>
      <c r="AD9" s="18" t="n"/>
      <c r="AE9" s="18" t="n"/>
      <c r="AF9" s="18" t="n"/>
      <c r="AG9" s="18" t="n"/>
      <c r="AH9" s="18" t="n"/>
      <c r="AI9" s="18" t="n"/>
      <c r="AJ9" s="18" t="n"/>
      <c r="AK9" s="18" t="n"/>
      <c r="AL9" s="18" t="n"/>
      <c r="AM9" s="18" t="n"/>
      <c r="AN9" s="18" t="n"/>
      <c r="AO9" s="18" t="n"/>
      <c r="AP9" s="18" t="n"/>
      <c r="AQ9" s="18" t="n"/>
      <c r="AR9" s="18" t="n"/>
      <c r="AS9" s="18" t="n"/>
      <c r="AT9" s="18" t="n"/>
      <c r="AU9" s="18" t="n"/>
      <c r="AV9" s="18" t="n"/>
      <c r="AW9" s="18" t="n"/>
      <c r="AX9" s="18" t="n"/>
      <c r="AY9" s="18" t="n"/>
      <c r="AZ9" s="18" t="n"/>
      <c r="BA9" s="18" t="n"/>
      <c r="BB9" s="18" t="n"/>
      <c r="BC9" s="18" t="n"/>
      <c r="BD9" s="18" t="n"/>
      <c r="BE9" s="18" t="n"/>
      <c r="BF9" s="18" t="n"/>
      <c r="BG9" s="18" t="n"/>
      <c r="BH9" s="18" t="n"/>
      <c r="BI9" s="18" t="n"/>
      <c r="BJ9" s="18" t="n"/>
      <c r="BK9" s="18" t="n"/>
      <c r="BL9" s="18" t="n"/>
      <c r="BM9" s="18" t="n"/>
      <c r="BN9" s="18" t="n"/>
      <c r="BO9" s="18" t="n"/>
      <c r="BP9" s="18" t="n"/>
      <c r="BQ9" s="18" t="n"/>
      <c r="BR9" s="18" t="n"/>
      <c r="BS9" s="18" t="n"/>
      <c r="BT9" s="18" t="n"/>
      <c r="BU9" s="18" t="n"/>
      <c r="BV9" s="18" t="n"/>
      <c r="BW9" s="18" t="n"/>
      <c r="BX9" s="18" t="n"/>
      <c r="BY9" s="18" t="n"/>
      <c r="BZ9" s="18" t="n"/>
      <c r="CA9" s="18" t="n"/>
      <c r="CB9" s="18" t="n"/>
      <c r="CC9" s="18" t="n"/>
      <c r="CD9" s="18" t="n"/>
      <c r="CE9" s="18" t="n"/>
      <c r="CF9" s="18" t="n"/>
      <c r="CG9" s="18" t="n"/>
      <c r="CH9" s="18" t="n"/>
      <c r="CI9" s="18" t="n"/>
      <c r="CJ9" s="18" t="n"/>
      <c r="CK9" s="18" t="n"/>
      <c r="CL9" s="18" t="n"/>
      <c r="CM9" s="18" t="n"/>
      <c r="CN9" s="18" t="n"/>
      <c r="CO9" s="18" t="n"/>
      <c r="CP9" s="18" t="n"/>
      <c r="CQ9" s="18" t="n"/>
      <c r="CR9" s="18" t="n"/>
      <c r="CS9" s="18" t="n"/>
      <c r="CT9" s="18" t="n"/>
      <c r="CU9" s="18" t="n"/>
      <c r="CV9" s="18" t="n"/>
      <c r="CW9" s="18" t="n"/>
      <c r="CX9" s="18" t="n"/>
      <c r="CY9" s="18" t="n"/>
      <c r="CZ9" s="18" t="n"/>
      <c r="DA9" s="18" t="n"/>
      <c r="DB9" s="18" t="n"/>
      <c r="DC9" s="18" t="n"/>
    </row>
    <row r="10" outlineLevel="2" ht="15" customHeight="1" thickTop="1"/>
    <row r="11" outlineLevel="2" ht="18" customHeight="1" thickBot="1">
      <c r="B11" s="19" t="inlineStr">
        <is>
          <t>Spend Profile</t>
        </is>
      </c>
      <c r="C11" s="19" t="n"/>
      <c r="D11" s="19" t="n"/>
      <c r="E11" s="19" t="n"/>
      <c r="F11" s="19" t="n"/>
      <c r="G11" s="19" t="n"/>
      <c r="H11" s="19" t="n"/>
      <c r="I11" s="19" t="n"/>
      <c r="J11" s="19" t="n"/>
      <c r="K11" s="19" t="n"/>
      <c r="L11" s="19" t="n"/>
      <c r="M11" s="19" t="n"/>
      <c r="N11" s="19" t="n"/>
      <c r="O11" s="19" t="n"/>
      <c r="P11" s="19" t="n"/>
      <c r="Q11" s="19" t="n"/>
      <c r="R11" s="19" t="n"/>
      <c r="S11" s="19" t="n"/>
      <c r="T11" s="19" t="n"/>
      <c r="U11" s="19" t="n"/>
      <c r="V11" s="19" t="n"/>
      <c r="W11" s="19" t="n"/>
      <c r="X11" s="19" t="n"/>
      <c r="Y11" s="19" t="n"/>
      <c r="Z11" s="19" t="n"/>
      <c r="AA11" s="19" t="n"/>
      <c r="AB11" s="19" t="n"/>
      <c r="AC11" s="19" t="n"/>
      <c r="AD11" s="19" t="n"/>
      <c r="AE11" s="19" t="n"/>
      <c r="AF11" s="19" t="n"/>
      <c r="AG11" s="19" t="n"/>
      <c r="AH11" s="19" t="n"/>
      <c r="AI11" s="19" t="n"/>
      <c r="AJ11" s="19" t="n"/>
      <c r="AK11" s="19" t="n"/>
      <c r="AL11" s="19" t="n"/>
      <c r="AM11" s="19" t="n"/>
      <c r="AN11" s="19" t="n"/>
      <c r="AO11" s="19" t="n"/>
      <c r="AP11" s="19" t="n"/>
      <c r="AQ11" s="19" t="n"/>
      <c r="AR11" s="19" t="n"/>
      <c r="AS11" s="19" t="n"/>
      <c r="AT11" s="19" t="n"/>
      <c r="AU11" s="19" t="n"/>
      <c r="AV11" s="19" t="n"/>
      <c r="AW11" s="19" t="n"/>
      <c r="AX11" s="19" t="n"/>
      <c r="AY11" s="19" t="n"/>
      <c r="AZ11" s="19" t="n"/>
      <c r="BA11" s="19" t="n"/>
      <c r="BB11" s="19" t="n"/>
      <c r="BC11" s="19" t="n"/>
      <c r="BD11" s="19" t="n"/>
      <c r="BE11" s="19" t="n"/>
      <c r="BF11" s="19" t="n"/>
      <c r="BG11" s="19" t="n"/>
      <c r="BH11" s="19" t="n"/>
      <c r="BI11" s="19" t="n"/>
      <c r="BJ11" s="19" t="n"/>
      <c r="BK11" s="19" t="n"/>
      <c r="BL11" s="19" t="n"/>
      <c r="BM11" s="19" t="n"/>
      <c r="BN11" s="19" t="n"/>
      <c r="BO11" s="19" t="n"/>
      <c r="BP11" s="19" t="n"/>
      <c r="BQ11" s="19" t="n"/>
      <c r="BR11" s="19" t="n"/>
      <c r="BS11" s="19" t="n"/>
      <c r="BT11" s="19" t="n"/>
      <c r="BU11" s="19" t="n"/>
      <c r="BV11" s="19" t="n"/>
      <c r="BW11" s="19" t="n"/>
      <c r="BX11" s="19" t="n"/>
      <c r="BY11" s="19" t="n"/>
      <c r="BZ11" s="19" t="n"/>
      <c r="CA11" s="19" t="n"/>
      <c r="CB11" s="19" t="n"/>
      <c r="CC11" s="19" t="n"/>
      <c r="CD11" s="19" t="n"/>
      <c r="CE11" s="19" t="n"/>
      <c r="CF11" s="19" t="n"/>
      <c r="CG11" s="19" t="n"/>
      <c r="CH11" s="19" t="n"/>
      <c r="CI11" s="19" t="n"/>
      <c r="CJ11" s="19" t="n"/>
      <c r="CK11" s="19" t="n"/>
      <c r="CL11" s="19" t="n"/>
      <c r="CM11" s="19" t="n"/>
      <c r="CN11" s="19" t="n"/>
      <c r="CO11" s="19" t="n"/>
      <c r="CP11" s="19" t="n"/>
      <c r="CQ11" s="19" t="n"/>
      <c r="CR11" s="19" t="n"/>
      <c r="CS11" s="19" t="n"/>
      <c r="CT11" s="19" t="n"/>
      <c r="CU11" s="19" t="n"/>
      <c r="CV11" s="19" t="n"/>
      <c r="CW11" s="19" t="n"/>
      <c r="CX11" s="19" t="n"/>
      <c r="CY11" s="19" t="n"/>
      <c r="CZ11" s="19" t="n"/>
      <c r="DA11" s="19" t="n"/>
      <c r="DB11" s="19" t="n"/>
      <c r="DC11" s="19" t="n"/>
    </row>
    <row r="12" outlineLevel="3" ht="15" customHeight="1" thickTop="1"/>
    <row r="13" outlineLevel="3">
      <c r="C13" s="20" t="inlineStr">
        <is>
          <t>Development CAPEX</t>
        </is>
      </c>
    </row>
    <row r="14" outlineLevel="3"/>
    <row r="15" outlineLevel="3">
      <c r="E15" s="2" t="inlineStr">
        <is>
          <t>Development CAPEX overrun</t>
        </is>
      </c>
      <c r="F15" s="32">
        <f>Assumptions!F68</f>
        <v/>
      </c>
      <c r="G15" s="21" t="inlineStr">
        <is>
          <t>%</t>
        </is>
      </c>
    </row>
    <row r="16" outlineLevel="3"/>
    <row r="17" outlineLevel="3">
      <c r="E17" s="2">
        <f>Assumptions!E54</f>
        <v/>
      </c>
      <c r="G17" s="21">
        <f>Assumptions!G54</f>
        <v/>
      </c>
      <c r="Y17" s="22">
        <f>SUM(AA17:DB17)</f>
        <v/>
      </c>
      <c r="AA17" s="24">
        <f>(1+$F$15)*Assumptions!AA54</f>
        <v/>
      </c>
      <c r="AB17" s="24">
        <f>(1+$F$15)*Assumptions!AB54</f>
        <v/>
      </c>
      <c r="AC17" s="24">
        <f>(1+$F$15)*Assumptions!AC54</f>
        <v/>
      </c>
      <c r="AD17" s="24">
        <f>(1+$F$15)*Assumptions!AD54</f>
        <v/>
      </c>
      <c r="AE17" s="24">
        <f>(1+$F$15)*Assumptions!AE54</f>
        <v/>
      </c>
      <c r="AF17" s="24">
        <f>(1+$F$15)*Assumptions!AF54</f>
        <v/>
      </c>
      <c r="AG17" s="24">
        <f>(1+$F$15)*Assumptions!AG54</f>
        <v/>
      </c>
      <c r="AH17" s="24">
        <f>(1+$F$15)*Assumptions!AH54</f>
        <v/>
      </c>
      <c r="AI17" s="24">
        <f>(1+$F$15)*Assumptions!AI54</f>
        <v/>
      </c>
      <c r="AJ17" s="24">
        <f>(1+$F$15)*Assumptions!AJ54</f>
        <v/>
      </c>
      <c r="AK17" s="24">
        <f>(1+$F$15)*Assumptions!AK54</f>
        <v/>
      </c>
      <c r="AL17" s="24">
        <f>(1+$F$15)*Assumptions!AL54</f>
        <v/>
      </c>
      <c r="AM17" s="24">
        <f>(1+$F$15)*Assumptions!AM54</f>
        <v/>
      </c>
      <c r="AN17" s="24">
        <f>(1+$F$15)*Assumptions!AN54</f>
        <v/>
      </c>
      <c r="AO17" s="24">
        <f>(1+$F$15)*Assumptions!AO54</f>
        <v/>
      </c>
      <c r="AP17" s="24">
        <f>(1+$F$15)*Assumptions!AP54</f>
        <v/>
      </c>
      <c r="AQ17" s="24">
        <f>(1+$F$15)*Assumptions!AQ54</f>
        <v/>
      </c>
      <c r="AR17" s="24">
        <f>(1+$F$15)*Assumptions!AR54</f>
        <v/>
      </c>
      <c r="AS17" s="24">
        <f>(1+$F$15)*Assumptions!AS54</f>
        <v/>
      </c>
      <c r="AT17" s="24">
        <f>(1+$F$15)*Assumptions!AT54</f>
        <v/>
      </c>
      <c r="AU17" s="24">
        <f>(1+$F$15)*Assumptions!AU54</f>
        <v/>
      </c>
      <c r="AV17" s="24">
        <f>(1+$F$15)*Assumptions!AV54</f>
        <v/>
      </c>
      <c r="AW17" s="24">
        <f>(1+$F$15)*Assumptions!AW54</f>
        <v/>
      </c>
      <c r="AX17" s="24">
        <f>(1+$F$15)*Assumptions!AX54</f>
        <v/>
      </c>
      <c r="AY17" s="24">
        <f>(1+$F$15)*Assumptions!AY54</f>
        <v/>
      </c>
      <c r="AZ17" s="24">
        <f>(1+$F$15)*Assumptions!AZ54</f>
        <v/>
      </c>
      <c r="BA17" s="24">
        <f>(1+$F$15)*Assumptions!BA54</f>
        <v/>
      </c>
      <c r="BB17" s="24">
        <f>(1+$F$15)*Assumptions!BB54</f>
        <v/>
      </c>
      <c r="BC17" s="24">
        <f>(1+$F$15)*Assumptions!BC54</f>
        <v/>
      </c>
      <c r="BD17" s="24">
        <f>(1+$F$15)*Assumptions!BD54</f>
        <v/>
      </c>
      <c r="BE17" s="24">
        <f>(1+$F$15)*Assumptions!BE54</f>
        <v/>
      </c>
      <c r="BF17" s="24">
        <f>(1+$F$15)*Assumptions!BF54</f>
        <v/>
      </c>
      <c r="BG17" s="24">
        <f>(1+$F$15)*Assumptions!BG54</f>
        <v/>
      </c>
      <c r="BH17" s="24">
        <f>(1+$F$15)*Assumptions!BH54</f>
        <v/>
      </c>
      <c r="BI17" s="24">
        <f>(1+$F$15)*Assumptions!BI54</f>
        <v/>
      </c>
      <c r="BJ17" s="24">
        <f>(1+$F$15)*Assumptions!BJ54</f>
        <v/>
      </c>
      <c r="BK17" s="24">
        <f>(1+$F$15)*Assumptions!BK54</f>
        <v/>
      </c>
      <c r="BL17" s="24">
        <f>(1+$F$15)*Assumptions!BL54</f>
        <v/>
      </c>
      <c r="BM17" s="24">
        <f>(1+$F$15)*Assumptions!BM54</f>
        <v/>
      </c>
      <c r="BN17" s="24">
        <f>(1+$F$15)*Assumptions!BN54</f>
        <v/>
      </c>
      <c r="BO17" s="24">
        <f>(1+$F$15)*Assumptions!BO54</f>
        <v/>
      </c>
      <c r="BP17" s="24">
        <f>(1+$F$15)*Assumptions!BP54</f>
        <v/>
      </c>
      <c r="BQ17" s="24">
        <f>(1+$F$15)*Assumptions!BQ54</f>
        <v/>
      </c>
      <c r="BR17" s="24">
        <f>(1+$F$15)*Assumptions!BR54</f>
        <v/>
      </c>
      <c r="BS17" s="24">
        <f>(1+$F$15)*Assumptions!BS54</f>
        <v/>
      </c>
      <c r="BT17" s="24">
        <f>(1+$F$15)*Assumptions!BT54</f>
        <v/>
      </c>
      <c r="BU17" s="24">
        <f>(1+$F$15)*Assumptions!BU54</f>
        <v/>
      </c>
      <c r="BV17" s="24">
        <f>(1+$F$15)*Assumptions!BV54</f>
        <v/>
      </c>
      <c r="BW17" s="24">
        <f>(1+$F$15)*Assumptions!BW54</f>
        <v/>
      </c>
      <c r="BX17" s="24">
        <f>(1+$F$15)*Assumptions!BX54</f>
        <v/>
      </c>
      <c r="BY17" s="24">
        <f>(1+$F$15)*Assumptions!BY54</f>
        <v/>
      </c>
      <c r="BZ17" s="24">
        <f>(1+$F$15)*Assumptions!BZ54</f>
        <v/>
      </c>
      <c r="CA17" s="24">
        <f>(1+$F$15)*Assumptions!CA54</f>
        <v/>
      </c>
      <c r="CB17" s="24">
        <f>(1+$F$15)*Assumptions!CB54</f>
        <v/>
      </c>
      <c r="CC17" s="24">
        <f>(1+$F$15)*Assumptions!CC54</f>
        <v/>
      </c>
      <c r="CD17" s="24">
        <f>(1+$F$15)*Assumptions!CD54</f>
        <v/>
      </c>
      <c r="CE17" s="24">
        <f>(1+$F$15)*Assumptions!CE54</f>
        <v/>
      </c>
      <c r="CF17" s="24">
        <f>(1+$F$15)*Assumptions!CF54</f>
        <v/>
      </c>
      <c r="CG17" s="24">
        <f>(1+$F$15)*Assumptions!CG54</f>
        <v/>
      </c>
      <c r="CH17" s="24">
        <f>(1+$F$15)*Assumptions!CH54</f>
        <v/>
      </c>
      <c r="CI17" s="24">
        <f>(1+$F$15)*Assumptions!CI54</f>
        <v/>
      </c>
      <c r="CJ17" s="24">
        <f>(1+$F$15)*Assumptions!CJ54</f>
        <v/>
      </c>
      <c r="CK17" s="24">
        <f>(1+$F$15)*Assumptions!CK54</f>
        <v/>
      </c>
      <c r="CL17" s="24">
        <f>(1+$F$15)*Assumptions!CL54</f>
        <v/>
      </c>
      <c r="CM17" s="24">
        <f>(1+$F$15)*Assumptions!CM54</f>
        <v/>
      </c>
      <c r="CN17" s="24">
        <f>(1+$F$15)*Assumptions!CN54</f>
        <v/>
      </c>
      <c r="CO17" s="24">
        <f>(1+$F$15)*Assumptions!CO54</f>
        <v/>
      </c>
      <c r="CP17" s="24">
        <f>(1+$F$15)*Assumptions!CP54</f>
        <v/>
      </c>
      <c r="CQ17" s="24">
        <f>(1+$F$15)*Assumptions!CQ54</f>
        <v/>
      </c>
      <c r="CR17" s="24">
        <f>(1+$F$15)*Assumptions!CR54</f>
        <v/>
      </c>
      <c r="CS17" s="24">
        <f>(1+$F$15)*Assumptions!CS54</f>
        <v/>
      </c>
      <c r="CT17" s="24">
        <f>(1+$F$15)*Assumptions!CT54</f>
        <v/>
      </c>
      <c r="CU17" s="24">
        <f>(1+$F$15)*Assumptions!CU54</f>
        <v/>
      </c>
      <c r="CV17" s="24">
        <f>(1+$F$15)*Assumptions!CV54</f>
        <v/>
      </c>
      <c r="CW17" s="24">
        <f>(1+$F$15)*Assumptions!CW54</f>
        <v/>
      </c>
      <c r="CX17" s="24">
        <f>(1+$F$15)*Assumptions!CX54</f>
        <v/>
      </c>
      <c r="CY17" s="24">
        <f>(1+$F$15)*Assumptions!CY54</f>
        <v/>
      </c>
      <c r="CZ17" s="24">
        <f>(1+$F$15)*Assumptions!CZ54</f>
        <v/>
      </c>
      <c r="DA17" s="24">
        <f>(1+$F$15)*Assumptions!DA54</f>
        <v/>
      </c>
      <c r="DB17" s="24">
        <f>(1+$F$15)*Assumptions!DB54</f>
        <v/>
      </c>
    </row>
    <row r="18" outlineLevel="3">
      <c r="E18" s="2">
        <f>Assumptions!E55</f>
        <v/>
      </c>
      <c r="G18" s="21">
        <f>Assumptions!G55</f>
        <v/>
      </c>
      <c r="Y18" s="22">
        <f>SUM(AA18:DB18)</f>
        <v/>
      </c>
      <c r="AA18" s="24">
        <f>(1+$F$15)*Assumptions!AA55</f>
        <v/>
      </c>
      <c r="AB18" s="24">
        <f>(1+$F$15)*Assumptions!AB55</f>
        <v/>
      </c>
      <c r="AC18" s="24">
        <f>(1+$F$15)*Assumptions!AC55</f>
        <v/>
      </c>
      <c r="AD18" s="24">
        <f>(1+$F$15)*Assumptions!AD55</f>
        <v/>
      </c>
      <c r="AE18" s="24">
        <f>(1+$F$15)*Assumptions!AE55</f>
        <v/>
      </c>
      <c r="AF18" s="24">
        <f>(1+$F$15)*Assumptions!AF55</f>
        <v/>
      </c>
      <c r="AG18" s="24">
        <f>(1+$F$15)*Assumptions!AG55</f>
        <v/>
      </c>
      <c r="AH18" s="24">
        <f>(1+$F$15)*Assumptions!AH55</f>
        <v/>
      </c>
      <c r="AI18" s="24">
        <f>(1+$F$15)*Assumptions!AI55</f>
        <v/>
      </c>
      <c r="AJ18" s="24">
        <f>(1+$F$15)*Assumptions!AJ55</f>
        <v/>
      </c>
      <c r="AK18" s="24">
        <f>(1+$F$15)*Assumptions!AK55</f>
        <v/>
      </c>
      <c r="AL18" s="24">
        <f>(1+$F$15)*Assumptions!AL55</f>
        <v/>
      </c>
      <c r="AM18" s="24">
        <f>(1+$F$15)*Assumptions!AM55</f>
        <v/>
      </c>
      <c r="AN18" s="24">
        <f>(1+$F$15)*Assumptions!AN55</f>
        <v/>
      </c>
      <c r="AO18" s="24">
        <f>(1+$F$15)*Assumptions!AO55</f>
        <v/>
      </c>
      <c r="AP18" s="24">
        <f>(1+$F$15)*Assumptions!AP55</f>
        <v/>
      </c>
      <c r="AQ18" s="24">
        <f>(1+$F$15)*Assumptions!AQ55</f>
        <v/>
      </c>
      <c r="AR18" s="24">
        <f>(1+$F$15)*Assumptions!AR55</f>
        <v/>
      </c>
      <c r="AS18" s="24">
        <f>(1+$F$15)*Assumptions!AS55</f>
        <v/>
      </c>
      <c r="AT18" s="24">
        <f>(1+$F$15)*Assumptions!AT55</f>
        <v/>
      </c>
      <c r="AU18" s="24">
        <f>(1+$F$15)*Assumptions!AU55</f>
        <v/>
      </c>
      <c r="AV18" s="24">
        <f>(1+$F$15)*Assumptions!AV55</f>
        <v/>
      </c>
      <c r="AW18" s="24">
        <f>(1+$F$15)*Assumptions!AW55</f>
        <v/>
      </c>
      <c r="AX18" s="24">
        <f>(1+$F$15)*Assumptions!AX55</f>
        <v/>
      </c>
      <c r="AY18" s="24">
        <f>(1+$F$15)*Assumptions!AY55</f>
        <v/>
      </c>
      <c r="AZ18" s="24">
        <f>(1+$F$15)*Assumptions!AZ55</f>
        <v/>
      </c>
      <c r="BA18" s="24">
        <f>(1+$F$15)*Assumptions!BA55</f>
        <v/>
      </c>
      <c r="BB18" s="24">
        <f>(1+$F$15)*Assumptions!BB55</f>
        <v/>
      </c>
      <c r="BC18" s="24">
        <f>(1+$F$15)*Assumptions!BC55</f>
        <v/>
      </c>
      <c r="BD18" s="24">
        <f>(1+$F$15)*Assumptions!BD55</f>
        <v/>
      </c>
      <c r="BE18" s="24">
        <f>(1+$F$15)*Assumptions!BE55</f>
        <v/>
      </c>
      <c r="BF18" s="24">
        <f>(1+$F$15)*Assumptions!BF55</f>
        <v/>
      </c>
      <c r="BG18" s="24">
        <f>(1+$F$15)*Assumptions!BG55</f>
        <v/>
      </c>
      <c r="BH18" s="24">
        <f>(1+$F$15)*Assumptions!BH55</f>
        <v/>
      </c>
      <c r="BI18" s="24">
        <f>(1+$F$15)*Assumptions!BI55</f>
        <v/>
      </c>
      <c r="BJ18" s="24">
        <f>(1+$F$15)*Assumptions!BJ55</f>
        <v/>
      </c>
      <c r="BK18" s="24">
        <f>(1+$F$15)*Assumptions!BK55</f>
        <v/>
      </c>
      <c r="BL18" s="24">
        <f>(1+$F$15)*Assumptions!BL55</f>
        <v/>
      </c>
      <c r="BM18" s="24">
        <f>(1+$F$15)*Assumptions!BM55</f>
        <v/>
      </c>
      <c r="BN18" s="24">
        <f>(1+$F$15)*Assumptions!BN55</f>
        <v/>
      </c>
      <c r="BO18" s="24">
        <f>(1+$F$15)*Assumptions!BO55</f>
        <v/>
      </c>
      <c r="BP18" s="24">
        <f>(1+$F$15)*Assumptions!BP55</f>
        <v/>
      </c>
      <c r="BQ18" s="24">
        <f>(1+$F$15)*Assumptions!BQ55</f>
        <v/>
      </c>
      <c r="BR18" s="24">
        <f>(1+$F$15)*Assumptions!BR55</f>
        <v/>
      </c>
      <c r="BS18" s="24">
        <f>(1+$F$15)*Assumptions!BS55</f>
        <v/>
      </c>
      <c r="BT18" s="24">
        <f>(1+$F$15)*Assumptions!BT55</f>
        <v/>
      </c>
      <c r="BU18" s="24">
        <f>(1+$F$15)*Assumptions!BU55</f>
        <v/>
      </c>
      <c r="BV18" s="24">
        <f>(1+$F$15)*Assumptions!BV55</f>
        <v/>
      </c>
      <c r="BW18" s="24">
        <f>(1+$F$15)*Assumptions!BW55</f>
        <v/>
      </c>
      <c r="BX18" s="24">
        <f>(1+$F$15)*Assumptions!BX55</f>
        <v/>
      </c>
      <c r="BY18" s="24">
        <f>(1+$F$15)*Assumptions!BY55</f>
        <v/>
      </c>
      <c r="BZ18" s="24">
        <f>(1+$F$15)*Assumptions!BZ55</f>
        <v/>
      </c>
      <c r="CA18" s="24">
        <f>(1+$F$15)*Assumptions!CA55</f>
        <v/>
      </c>
      <c r="CB18" s="24">
        <f>(1+$F$15)*Assumptions!CB55</f>
        <v/>
      </c>
      <c r="CC18" s="24">
        <f>(1+$F$15)*Assumptions!CC55</f>
        <v/>
      </c>
      <c r="CD18" s="24">
        <f>(1+$F$15)*Assumptions!CD55</f>
        <v/>
      </c>
      <c r="CE18" s="24">
        <f>(1+$F$15)*Assumptions!CE55</f>
        <v/>
      </c>
      <c r="CF18" s="24">
        <f>(1+$F$15)*Assumptions!CF55</f>
        <v/>
      </c>
      <c r="CG18" s="24">
        <f>(1+$F$15)*Assumptions!CG55</f>
        <v/>
      </c>
      <c r="CH18" s="24">
        <f>(1+$F$15)*Assumptions!CH55</f>
        <v/>
      </c>
      <c r="CI18" s="24">
        <f>(1+$F$15)*Assumptions!CI55</f>
        <v/>
      </c>
      <c r="CJ18" s="24">
        <f>(1+$F$15)*Assumptions!CJ55</f>
        <v/>
      </c>
      <c r="CK18" s="24">
        <f>(1+$F$15)*Assumptions!CK55</f>
        <v/>
      </c>
      <c r="CL18" s="24">
        <f>(1+$F$15)*Assumptions!CL55</f>
        <v/>
      </c>
      <c r="CM18" s="24">
        <f>(1+$F$15)*Assumptions!CM55</f>
        <v/>
      </c>
      <c r="CN18" s="24">
        <f>(1+$F$15)*Assumptions!CN55</f>
        <v/>
      </c>
      <c r="CO18" s="24">
        <f>(1+$F$15)*Assumptions!CO55</f>
        <v/>
      </c>
      <c r="CP18" s="24">
        <f>(1+$F$15)*Assumptions!CP55</f>
        <v/>
      </c>
      <c r="CQ18" s="24">
        <f>(1+$F$15)*Assumptions!CQ55</f>
        <v/>
      </c>
      <c r="CR18" s="24">
        <f>(1+$F$15)*Assumptions!CR55</f>
        <v/>
      </c>
      <c r="CS18" s="24">
        <f>(1+$F$15)*Assumptions!CS55</f>
        <v/>
      </c>
      <c r="CT18" s="24">
        <f>(1+$F$15)*Assumptions!CT55</f>
        <v/>
      </c>
      <c r="CU18" s="24">
        <f>(1+$F$15)*Assumptions!CU55</f>
        <v/>
      </c>
      <c r="CV18" s="24">
        <f>(1+$F$15)*Assumptions!CV55</f>
        <v/>
      </c>
      <c r="CW18" s="24">
        <f>(1+$F$15)*Assumptions!CW55</f>
        <v/>
      </c>
      <c r="CX18" s="24">
        <f>(1+$F$15)*Assumptions!CX55</f>
        <v/>
      </c>
      <c r="CY18" s="24">
        <f>(1+$F$15)*Assumptions!CY55</f>
        <v/>
      </c>
      <c r="CZ18" s="24">
        <f>(1+$F$15)*Assumptions!CZ55</f>
        <v/>
      </c>
      <c r="DA18" s="24">
        <f>(1+$F$15)*Assumptions!DA55</f>
        <v/>
      </c>
      <c r="DB18" s="24">
        <f>(1+$F$15)*Assumptions!DB55</f>
        <v/>
      </c>
    </row>
    <row r="19" outlineLevel="3">
      <c r="E19" s="2">
        <f>Assumptions!E56</f>
        <v/>
      </c>
      <c r="G19" s="21">
        <f>Assumptions!G56</f>
        <v/>
      </c>
      <c r="Y19" s="22">
        <f>SUM(AA19:DB19)</f>
        <v/>
      </c>
      <c r="AA19" s="24">
        <f>(1+$F$15)*Assumptions!AA56</f>
        <v/>
      </c>
      <c r="AB19" s="24">
        <f>(1+$F$15)*Assumptions!AB56</f>
        <v/>
      </c>
      <c r="AC19" s="24">
        <f>(1+$F$15)*Assumptions!AC56</f>
        <v/>
      </c>
      <c r="AD19" s="24">
        <f>(1+$F$15)*Assumptions!AD56</f>
        <v/>
      </c>
      <c r="AE19" s="24">
        <f>(1+$F$15)*Assumptions!AE56</f>
        <v/>
      </c>
      <c r="AF19" s="24">
        <f>(1+$F$15)*Assumptions!AF56</f>
        <v/>
      </c>
      <c r="AG19" s="24">
        <f>(1+$F$15)*Assumptions!AG56</f>
        <v/>
      </c>
      <c r="AH19" s="24">
        <f>(1+$F$15)*Assumptions!AH56</f>
        <v/>
      </c>
      <c r="AI19" s="24">
        <f>(1+$F$15)*Assumptions!AI56</f>
        <v/>
      </c>
      <c r="AJ19" s="24">
        <f>(1+$F$15)*Assumptions!AJ56</f>
        <v/>
      </c>
      <c r="AK19" s="24">
        <f>(1+$F$15)*Assumptions!AK56</f>
        <v/>
      </c>
      <c r="AL19" s="24">
        <f>(1+$F$15)*Assumptions!AL56</f>
        <v/>
      </c>
      <c r="AM19" s="24">
        <f>(1+$F$15)*Assumptions!AM56</f>
        <v/>
      </c>
      <c r="AN19" s="24">
        <f>(1+$F$15)*Assumptions!AN56</f>
        <v/>
      </c>
      <c r="AO19" s="24">
        <f>(1+$F$15)*Assumptions!AO56</f>
        <v/>
      </c>
      <c r="AP19" s="24">
        <f>(1+$F$15)*Assumptions!AP56</f>
        <v/>
      </c>
      <c r="AQ19" s="24">
        <f>(1+$F$15)*Assumptions!AQ56</f>
        <v/>
      </c>
      <c r="AR19" s="24">
        <f>(1+$F$15)*Assumptions!AR56</f>
        <v/>
      </c>
      <c r="AS19" s="24">
        <f>(1+$F$15)*Assumptions!AS56</f>
        <v/>
      </c>
      <c r="AT19" s="24">
        <f>(1+$F$15)*Assumptions!AT56</f>
        <v/>
      </c>
      <c r="AU19" s="24">
        <f>(1+$F$15)*Assumptions!AU56</f>
        <v/>
      </c>
      <c r="AV19" s="24">
        <f>(1+$F$15)*Assumptions!AV56</f>
        <v/>
      </c>
      <c r="AW19" s="24">
        <f>(1+$F$15)*Assumptions!AW56</f>
        <v/>
      </c>
      <c r="AX19" s="24">
        <f>(1+$F$15)*Assumptions!AX56</f>
        <v/>
      </c>
      <c r="AY19" s="24">
        <f>(1+$F$15)*Assumptions!AY56</f>
        <v/>
      </c>
      <c r="AZ19" s="24">
        <f>(1+$F$15)*Assumptions!AZ56</f>
        <v/>
      </c>
      <c r="BA19" s="24">
        <f>(1+$F$15)*Assumptions!BA56</f>
        <v/>
      </c>
      <c r="BB19" s="24">
        <f>(1+$F$15)*Assumptions!BB56</f>
        <v/>
      </c>
      <c r="BC19" s="24">
        <f>(1+$F$15)*Assumptions!BC56</f>
        <v/>
      </c>
      <c r="BD19" s="24">
        <f>(1+$F$15)*Assumptions!BD56</f>
        <v/>
      </c>
      <c r="BE19" s="24">
        <f>(1+$F$15)*Assumptions!BE56</f>
        <v/>
      </c>
      <c r="BF19" s="24">
        <f>(1+$F$15)*Assumptions!BF56</f>
        <v/>
      </c>
      <c r="BG19" s="24">
        <f>(1+$F$15)*Assumptions!BG56</f>
        <v/>
      </c>
      <c r="BH19" s="24">
        <f>(1+$F$15)*Assumptions!BH56</f>
        <v/>
      </c>
      <c r="BI19" s="24">
        <f>(1+$F$15)*Assumptions!BI56</f>
        <v/>
      </c>
      <c r="BJ19" s="24">
        <f>(1+$F$15)*Assumptions!BJ56</f>
        <v/>
      </c>
      <c r="BK19" s="24">
        <f>(1+$F$15)*Assumptions!BK56</f>
        <v/>
      </c>
      <c r="BL19" s="24">
        <f>(1+$F$15)*Assumptions!BL56</f>
        <v/>
      </c>
      <c r="BM19" s="24">
        <f>(1+$F$15)*Assumptions!BM56</f>
        <v/>
      </c>
      <c r="BN19" s="24">
        <f>(1+$F$15)*Assumptions!BN56</f>
        <v/>
      </c>
      <c r="BO19" s="24">
        <f>(1+$F$15)*Assumptions!BO56</f>
        <v/>
      </c>
      <c r="BP19" s="24">
        <f>(1+$F$15)*Assumptions!BP56</f>
        <v/>
      </c>
      <c r="BQ19" s="24">
        <f>(1+$F$15)*Assumptions!BQ56</f>
        <v/>
      </c>
      <c r="BR19" s="24">
        <f>(1+$F$15)*Assumptions!BR56</f>
        <v/>
      </c>
      <c r="BS19" s="24">
        <f>(1+$F$15)*Assumptions!BS56</f>
        <v/>
      </c>
      <c r="BT19" s="24">
        <f>(1+$F$15)*Assumptions!BT56</f>
        <v/>
      </c>
      <c r="BU19" s="24">
        <f>(1+$F$15)*Assumptions!BU56</f>
        <v/>
      </c>
      <c r="BV19" s="24">
        <f>(1+$F$15)*Assumptions!BV56</f>
        <v/>
      </c>
      <c r="BW19" s="24">
        <f>(1+$F$15)*Assumptions!BW56</f>
        <v/>
      </c>
      <c r="BX19" s="24">
        <f>(1+$F$15)*Assumptions!BX56</f>
        <v/>
      </c>
      <c r="BY19" s="24">
        <f>(1+$F$15)*Assumptions!BY56</f>
        <v/>
      </c>
      <c r="BZ19" s="24">
        <f>(1+$F$15)*Assumptions!BZ56</f>
        <v/>
      </c>
      <c r="CA19" s="24">
        <f>(1+$F$15)*Assumptions!CA56</f>
        <v/>
      </c>
      <c r="CB19" s="24">
        <f>(1+$F$15)*Assumptions!CB56</f>
        <v/>
      </c>
      <c r="CC19" s="24">
        <f>(1+$F$15)*Assumptions!CC56</f>
        <v/>
      </c>
      <c r="CD19" s="24">
        <f>(1+$F$15)*Assumptions!CD56</f>
        <v/>
      </c>
      <c r="CE19" s="24">
        <f>(1+$F$15)*Assumptions!CE56</f>
        <v/>
      </c>
      <c r="CF19" s="24">
        <f>(1+$F$15)*Assumptions!CF56</f>
        <v/>
      </c>
      <c r="CG19" s="24">
        <f>(1+$F$15)*Assumptions!CG56</f>
        <v/>
      </c>
      <c r="CH19" s="24">
        <f>(1+$F$15)*Assumptions!CH56</f>
        <v/>
      </c>
      <c r="CI19" s="24">
        <f>(1+$F$15)*Assumptions!CI56</f>
        <v/>
      </c>
      <c r="CJ19" s="24">
        <f>(1+$F$15)*Assumptions!CJ56</f>
        <v/>
      </c>
      <c r="CK19" s="24">
        <f>(1+$F$15)*Assumptions!CK56</f>
        <v/>
      </c>
      <c r="CL19" s="24">
        <f>(1+$F$15)*Assumptions!CL56</f>
        <v/>
      </c>
      <c r="CM19" s="24">
        <f>(1+$F$15)*Assumptions!CM56</f>
        <v/>
      </c>
      <c r="CN19" s="24">
        <f>(1+$F$15)*Assumptions!CN56</f>
        <v/>
      </c>
      <c r="CO19" s="24">
        <f>(1+$F$15)*Assumptions!CO56</f>
        <v/>
      </c>
      <c r="CP19" s="24">
        <f>(1+$F$15)*Assumptions!CP56</f>
        <v/>
      </c>
      <c r="CQ19" s="24">
        <f>(1+$F$15)*Assumptions!CQ56</f>
        <v/>
      </c>
      <c r="CR19" s="24">
        <f>(1+$F$15)*Assumptions!CR56</f>
        <v/>
      </c>
      <c r="CS19" s="24">
        <f>(1+$F$15)*Assumptions!CS56</f>
        <v/>
      </c>
      <c r="CT19" s="24">
        <f>(1+$F$15)*Assumptions!CT56</f>
        <v/>
      </c>
      <c r="CU19" s="24">
        <f>(1+$F$15)*Assumptions!CU56</f>
        <v/>
      </c>
      <c r="CV19" s="24">
        <f>(1+$F$15)*Assumptions!CV56</f>
        <v/>
      </c>
      <c r="CW19" s="24">
        <f>(1+$F$15)*Assumptions!CW56</f>
        <v/>
      </c>
      <c r="CX19" s="24">
        <f>(1+$F$15)*Assumptions!CX56</f>
        <v/>
      </c>
      <c r="CY19" s="24">
        <f>(1+$F$15)*Assumptions!CY56</f>
        <v/>
      </c>
      <c r="CZ19" s="24">
        <f>(1+$F$15)*Assumptions!CZ56</f>
        <v/>
      </c>
      <c r="DA19" s="24">
        <f>(1+$F$15)*Assumptions!DA56</f>
        <v/>
      </c>
      <c r="DB19" s="24">
        <f>(1+$F$15)*Assumptions!DB56</f>
        <v/>
      </c>
    </row>
    <row r="20" outlineLevel="3">
      <c r="E20" s="2">
        <f>Assumptions!E57</f>
        <v/>
      </c>
      <c r="G20" s="21">
        <f>Assumptions!G57</f>
        <v/>
      </c>
      <c r="Y20" s="22">
        <f>SUM(AA20:DB20)</f>
        <v/>
      </c>
      <c r="AA20" s="24">
        <f>(1+$F$15)*Assumptions!AA57</f>
        <v/>
      </c>
      <c r="AB20" s="24">
        <f>(1+$F$15)*Assumptions!AB57</f>
        <v/>
      </c>
      <c r="AC20" s="24">
        <f>(1+$F$15)*Assumptions!AC57</f>
        <v/>
      </c>
      <c r="AD20" s="24">
        <f>(1+$F$15)*Assumptions!AD57</f>
        <v/>
      </c>
      <c r="AE20" s="24">
        <f>(1+$F$15)*Assumptions!AE57</f>
        <v/>
      </c>
      <c r="AF20" s="24">
        <f>(1+$F$15)*Assumptions!AF57</f>
        <v/>
      </c>
      <c r="AG20" s="24">
        <f>(1+$F$15)*Assumptions!AG57</f>
        <v/>
      </c>
      <c r="AH20" s="24">
        <f>(1+$F$15)*Assumptions!AH57</f>
        <v/>
      </c>
      <c r="AI20" s="24">
        <f>(1+$F$15)*Assumptions!AI57</f>
        <v/>
      </c>
      <c r="AJ20" s="24">
        <f>(1+$F$15)*Assumptions!AJ57</f>
        <v/>
      </c>
      <c r="AK20" s="24">
        <f>(1+$F$15)*Assumptions!AK57</f>
        <v/>
      </c>
      <c r="AL20" s="24">
        <f>(1+$F$15)*Assumptions!AL57</f>
        <v/>
      </c>
      <c r="AM20" s="24">
        <f>(1+$F$15)*Assumptions!AM57</f>
        <v/>
      </c>
      <c r="AN20" s="24">
        <f>(1+$F$15)*Assumptions!AN57</f>
        <v/>
      </c>
      <c r="AO20" s="24">
        <f>(1+$F$15)*Assumptions!AO57</f>
        <v/>
      </c>
      <c r="AP20" s="24">
        <f>(1+$F$15)*Assumptions!AP57</f>
        <v/>
      </c>
      <c r="AQ20" s="24">
        <f>(1+$F$15)*Assumptions!AQ57</f>
        <v/>
      </c>
      <c r="AR20" s="24">
        <f>(1+$F$15)*Assumptions!AR57</f>
        <v/>
      </c>
      <c r="AS20" s="24">
        <f>(1+$F$15)*Assumptions!AS57</f>
        <v/>
      </c>
      <c r="AT20" s="24">
        <f>(1+$F$15)*Assumptions!AT57</f>
        <v/>
      </c>
      <c r="AU20" s="24">
        <f>(1+$F$15)*Assumptions!AU57</f>
        <v/>
      </c>
      <c r="AV20" s="24">
        <f>(1+$F$15)*Assumptions!AV57</f>
        <v/>
      </c>
      <c r="AW20" s="24">
        <f>(1+$F$15)*Assumptions!AW57</f>
        <v/>
      </c>
      <c r="AX20" s="24">
        <f>(1+$F$15)*Assumptions!AX57</f>
        <v/>
      </c>
      <c r="AY20" s="24">
        <f>(1+$F$15)*Assumptions!AY57</f>
        <v/>
      </c>
      <c r="AZ20" s="24">
        <f>(1+$F$15)*Assumptions!AZ57</f>
        <v/>
      </c>
      <c r="BA20" s="24">
        <f>(1+$F$15)*Assumptions!BA57</f>
        <v/>
      </c>
      <c r="BB20" s="24">
        <f>(1+$F$15)*Assumptions!BB57</f>
        <v/>
      </c>
      <c r="BC20" s="24">
        <f>(1+$F$15)*Assumptions!BC57</f>
        <v/>
      </c>
      <c r="BD20" s="24">
        <f>(1+$F$15)*Assumptions!BD57</f>
        <v/>
      </c>
      <c r="BE20" s="24">
        <f>(1+$F$15)*Assumptions!BE57</f>
        <v/>
      </c>
      <c r="BF20" s="24">
        <f>(1+$F$15)*Assumptions!BF57</f>
        <v/>
      </c>
      <c r="BG20" s="24">
        <f>(1+$F$15)*Assumptions!BG57</f>
        <v/>
      </c>
      <c r="BH20" s="24">
        <f>(1+$F$15)*Assumptions!BH57</f>
        <v/>
      </c>
      <c r="BI20" s="24">
        <f>(1+$F$15)*Assumptions!BI57</f>
        <v/>
      </c>
      <c r="BJ20" s="24">
        <f>(1+$F$15)*Assumptions!BJ57</f>
        <v/>
      </c>
      <c r="BK20" s="24">
        <f>(1+$F$15)*Assumptions!BK57</f>
        <v/>
      </c>
      <c r="BL20" s="24">
        <f>(1+$F$15)*Assumptions!BL57</f>
        <v/>
      </c>
      <c r="BM20" s="24">
        <f>(1+$F$15)*Assumptions!BM57</f>
        <v/>
      </c>
      <c r="BN20" s="24">
        <f>(1+$F$15)*Assumptions!BN57</f>
        <v/>
      </c>
      <c r="BO20" s="24">
        <f>(1+$F$15)*Assumptions!BO57</f>
        <v/>
      </c>
      <c r="BP20" s="24">
        <f>(1+$F$15)*Assumptions!BP57</f>
        <v/>
      </c>
      <c r="BQ20" s="24">
        <f>(1+$F$15)*Assumptions!BQ57</f>
        <v/>
      </c>
      <c r="BR20" s="24">
        <f>(1+$F$15)*Assumptions!BR57</f>
        <v/>
      </c>
      <c r="BS20" s="24">
        <f>(1+$F$15)*Assumptions!BS57</f>
        <v/>
      </c>
      <c r="BT20" s="24">
        <f>(1+$F$15)*Assumptions!BT57</f>
        <v/>
      </c>
      <c r="BU20" s="24">
        <f>(1+$F$15)*Assumptions!BU57</f>
        <v/>
      </c>
      <c r="BV20" s="24">
        <f>(1+$F$15)*Assumptions!BV57</f>
        <v/>
      </c>
      <c r="BW20" s="24">
        <f>(1+$F$15)*Assumptions!BW57</f>
        <v/>
      </c>
      <c r="BX20" s="24">
        <f>(1+$F$15)*Assumptions!BX57</f>
        <v/>
      </c>
      <c r="BY20" s="24">
        <f>(1+$F$15)*Assumptions!BY57</f>
        <v/>
      </c>
      <c r="BZ20" s="24">
        <f>(1+$F$15)*Assumptions!BZ57</f>
        <v/>
      </c>
      <c r="CA20" s="24">
        <f>(1+$F$15)*Assumptions!CA57</f>
        <v/>
      </c>
      <c r="CB20" s="24">
        <f>(1+$F$15)*Assumptions!CB57</f>
        <v/>
      </c>
      <c r="CC20" s="24">
        <f>(1+$F$15)*Assumptions!CC57</f>
        <v/>
      </c>
      <c r="CD20" s="24">
        <f>(1+$F$15)*Assumptions!CD57</f>
        <v/>
      </c>
      <c r="CE20" s="24">
        <f>(1+$F$15)*Assumptions!CE57</f>
        <v/>
      </c>
      <c r="CF20" s="24">
        <f>(1+$F$15)*Assumptions!CF57</f>
        <v/>
      </c>
      <c r="CG20" s="24">
        <f>(1+$F$15)*Assumptions!CG57</f>
        <v/>
      </c>
      <c r="CH20" s="24">
        <f>(1+$F$15)*Assumptions!CH57</f>
        <v/>
      </c>
      <c r="CI20" s="24">
        <f>(1+$F$15)*Assumptions!CI57</f>
        <v/>
      </c>
      <c r="CJ20" s="24">
        <f>(1+$F$15)*Assumptions!CJ57</f>
        <v/>
      </c>
      <c r="CK20" s="24">
        <f>(1+$F$15)*Assumptions!CK57</f>
        <v/>
      </c>
      <c r="CL20" s="24">
        <f>(1+$F$15)*Assumptions!CL57</f>
        <v/>
      </c>
      <c r="CM20" s="24">
        <f>(1+$F$15)*Assumptions!CM57</f>
        <v/>
      </c>
      <c r="CN20" s="24">
        <f>(1+$F$15)*Assumptions!CN57</f>
        <v/>
      </c>
      <c r="CO20" s="24">
        <f>(1+$F$15)*Assumptions!CO57</f>
        <v/>
      </c>
      <c r="CP20" s="24">
        <f>(1+$F$15)*Assumptions!CP57</f>
        <v/>
      </c>
      <c r="CQ20" s="24">
        <f>(1+$F$15)*Assumptions!CQ57</f>
        <v/>
      </c>
      <c r="CR20" s="24">
        <f>(1+$F$15)*Assumptions!CR57</f>
        <v/>
      </c>
      <c r="CS20" s="24">
        <f>(1+$F$15)*Assumptions!CS57</f>
        <v/>
      </c>
      <c r="CT20" s="24">
        <f>(1+$F$15)*Assumptions!CT57</f>
        <v/>
      </c>
      <c r="CU20" s="24">
        <f>(1+$F$15)*Assumptions!CU57</f>
        <v/>
      </c>
      <c r="CV20" s="24">
        <f>(1+$F$15)*Assumptions!CV57</f>
        <v/>
      </c>
      <c r="CW20" s="24">
        <f>(1+$F$15)*Assumptions!CW57</f>
        <v/>
      </c>
      <c r="CX20" s="24">
        <f>(1+$F$15)*Assumptions!CX57</f>
        <v/>
      </c>
      <c r="CY20" s="24">
        <f>(1+$F$15)*Assumptions!CY57</f>
        <v/>
      </c>
      <c r="CZ20" s="24">
        <f>(1+$F$15)*Assumptions!CZ57</f>
        <v/>
      </c>
      <c r="DA20" s="24">
        <f>(1+$F$15)*Assumptions!DA57</f>
        <v/>
      </c>
      <c r="DB20" s="24">
        <f>(1+$F$15)*Assumptions!DB57</f>
        <v/>
      </c>
    </row>
    <row r="21" outlineLevel="3">
      <c r="E21" s="2">
        <f>Assumptions!E58</f>
        <v/>
      </c>
      <c r="G21" s="21">
        <f>Assumptions!G58</f>
        <v/>
      </c>
      <c r="Y21" s="22">
        <f>SUM(AA21:DB21)</f>
        <v/>
      </c>
      <c r="AA21" s="24">
        <f>(1+$F$15)*Assumptions!AA58</f>
        <v/>
      </c>
      <c r="AB21" s="24">
        <f>(1+$F$15)*Assumptions!AB58</f>
        <v/>
      </c>
      <c r="AC21" s="24">
        <f>(1+$F$15)*Assumptions!AC58</f>
        <v/>
      </c>
      <c r="AD21" s="24">
        <f>(1+$F$15)*Assumptions!AD58</f>
        <v/>
      </c>
      <c r="AE21" s="24">
        <f>(1+$F$15)*Assumptions!AE58</f>
        <v/>
      </c>
      <c r="AF21" s="24">
        <f>(1+$F$15)*Assumptions!AF58</f>
        <v/>
      </c>
      <c r="AG21" s="24">
        <f>(1+$F$15)*Assumptions!AG58</f>
        <v/>
      </c>
      <c r="AH21" s="24">
        <f>(1+$F$15)*Assumptions!AH58</f>
        <v/>
      </c>
      <c r="AI21" s="24">
        <f>(1+$F$15)*Assumptions!AI58</f>
        <v/>
      </c>
      <c r="AJ21" s="24">
        <f>(1+$F$15)*Assumptions!AJ58</f>
        <v/>
      </c>
      <c r="AK21" s="24">
        <f>(1+$F$15)*Assumptions!AK58</f>
        <v/>
      </c>
      <c r="AL21" s="24">
        <f>(1+$F$15)*Assumptions!AL58</f>
        <v/>
      </c>
      <c r="AM21" s="24">
        <f>(1+$F$15)*Assumptions!AM58</f>
        <v/>
      </c>
      <c r="AN21" s="24">
        <f>(1+$F$15)*Assumptions!AN58</f>
        <v/>
      </c>
      <c r="AO21" s="24">
        <f>(1+$F$15)*Assumptions!AO58</f>
        <v/>
      </c>
      <c r="AP21" s="24">
        <f>(1+$F$15)*Assumptions!AP58</f>
        <v/>
      </c>
      <c r="AQ21" s="24">
        <f>(1+$F$15)*Assumptions!AQ58</f>
        <v/>
      </c>
      <c r="AR21" s="24">
        <f>(1+$F$15)*Assumptions!AR58</f>
        <v/>
      </c>
      <c r="AS21" s="24">
        <f>(1+$F$15)*Assumptions!AS58</f>
        <v/>
      </c>
      <c r="AT21" s="24">
        <f>(1+$F$15)*Assumptions!AT58</f>
        <v/>
      </c>
      <c r="AU21" s="24">
        <f>(1+$F$15)*Assumptions!AU58</f>
        <v/>
      </c>
      <c r="AV21" s="24">
        <f>(1+$F$15)*Assumptions!AV58</f>
        <v/>
      </c>
      <c r="AW21" s="24">
        <f>(1+$F$15)*Assumptions!AW58</f>
        <v/>
      </c>
      <c r="AX21" s="24">
        <f>(1+$F$15)*Assumptions!AX58</f>
        <v/>
      </c>
      <c r="AY21" s="24">
        <f>(1+$F$15)*Assumptions!AY58</f>
        <v/>
      </c>
      <c r="AZ21" s="24">
        <f>(1+$F$15)*Assumptions!AZ58</f>
        <v/>
      </c>
      <c r="BA21" s="24">
        <f>(1+$F$15)*Assumptions!BA58</f>
        <v/>
      </c>
      <c r="BB21" s="24">
        <f>(1+$F$15)*Assumptions!BB58</f>
        <v/>
      </c>
      <c r="BC21" s="24">
        <f>(1+$F$15)*Assumptions!BC58</f>
        <v/>
      </c>
      <c r="BD21" s="24">
        <f>(1+$F$15)*Assumptions!BD58</f>
        <v/>
      </c>
      <c r="BE21" s="24">
        <f>(1+$F$15)*Assumptions!BE58</f>
        <v/>
      </c>
      <c r="BF21" s="24">
        <f>(1+$F$15)*Assumptions!BF58</f>
        <v/>
      </c>
      <c r="BG21" s="24">
        <f>(1+$F$15)*Assumptions!BG58</f>
        <v/>
      </c>
      <c r="BH21" s="24">
        <f>(1+$F$15)*Assumptions!BH58</f>
        <v/>
      </c>
      <c r="BI21" s="24">
        <f>(1+$F$15)*Assumptions!BI58</f>
        <v/>
      </c>
      <c r="BJ21" s="24">
        <f>(1+$F$15)*Assumptions!BJ58</f>
        <v/>
      </c>
      <c r="BK21" s="24">
        <f>(1+$F$15)*Assumptions!BK58</f>
        <v/>
      </c>
      <c r="BL21" s="24">
        <f>(1+$F$15)*Assumptions!BL58</f>
        <v/>
      </c>
      <c r="BM21" s="24">
        <f>(1+$F$15)*Assumptions!BM58</f>
        <v/>
      </c>
      <c r="BN21" s="24">
        <f>(1+$F$15)*Assumptions!BN58</f>
        <v/>
      </c>
      <c r="BO21" s="24">
        <f>(1+$F$15)*Assumptions!BO58</f>
        <v/>
      </c>
      <c r="BP21" s="24">
        <f>(1+$F$15)*Assumptions!BP58</f>
        <v/>
      </c>
      <c r="BQ21" s="24">
        <f>(1+$F$15)*Assumptions!BQ58</f>
        <v/>
      </c>
      <c r="BR21" s="24">
        <f>(1+$F$15)*Assumptions!BR58</f>
        <v/>
      </c>
      <c r="BS21" s="24">
        <f>(1+$F$15)*Assumptions!BS58</f>
        <v/>
      </c>
      <c r="BT21" s="24">
        <f>(1+$F$15)*Assumptions!BT58</f>
        <v/>
      </c>
      <c r="BU21" s="24">
        <f>(1+$F$15)*Assumptions!BU58</f>
        <v/>
      </c>
      <c r="BV21" s="24">
        <f>(1+$F$15)*Assumptions!BV58</f>
        <v/>
      </c>
      <c r="BW21" s="24">
        <f>(1+$F$15)*Assumptions!BW58</f>
        <v/>
      </c>
      <c r="BX21" s="24">
        <f>(1+$F$15)*Assumptions!BX58</f>
        <v/>
      </c>
      <c r="BY21" s="24">
        <f>(1+$F$15)*Assumptions!BY58</f>
        <v/>
      </c>
      <c r="BZ21" s="24">
        <f>(1+$F$15)*Assumptions!BZ58</f>
        <v/>
      </c>
      <c r="CA21" s="24">
        <f>(1+$F$15)*Assumptions!CA58</f>
        <v/>
      </c>
      <c r="CB21" s="24">
        <f>(1+$F$15)*Assumptions!CB58</f>
        <v/>
      </c>
      <c r="CC21" s="24">
        <f>(1+$F$15)*Assumptions!CC58</f>
        <v/>
      </c>
      <c r="CD21" s="24">
        <f>(1+$F$15)*Assumptions!CD58</f>
        <v/>
      </c>
      <c r="CE21" s="24">
        <f>(1+$F$15)*Assumptions!CE58</f>
        <v/>
      </c>
      <c r="CF21" s="24">
        <f>(1+$F$15)*Assumptions!CF58</f>
        <v/>
      </c>
      <c r="CG21" s="24">
        <f>(1+$F$15)*Assumptions!CG58</f>
        <v/>
      </c>
      <c r="CH21" s="24">
        <f>(1+$F$15)*Assumptions!CH58</f>
        <v/>
      </c>
      <c r="CI21" s="24">
        <f>(1+$F$15)*Assumptions!CI58</f>
        <v/>
      </c>
      <c r="CJ21" s="24">
        <f>(1+$F$15)*Assumptions!CJ58</f>
        <v/>
      </c>
      <c r="CK21" s="24">
        <f>(1+$F$15)*Assumptions!CK58</f>
        <v/>
      </c>
      <c r="CL21" s="24">
        <f>(1+$F$15)*Assumptions!CL58</f>
        <v/>
      </c>
      <c r="CM21" s="24">
        <f>(1+$F$15)*Assumptions!CM58</f>
        <v/>
      </c>
      <c r="CN21" s="24">
        <f>(1+$F$15)*Assumptions!CN58</f>
        <v/>
      </c>
      <c r="CO21" s="24">
        <f>(1+$F$15)*Assumptions!CO58</f>
        <v/>
      </c>
      <c r="CP21" s="24">
        <f>(1+$F$15)*Assumptions!CP58</f>
        <v/>
      </c>
      <c r="CQ21" s="24">
        <f>(1+$F$15)*Assumptions!CQ58</f>
        <v/>
      </c>
      <c r="CR21" s="24">
        <f>(1+$F$15)*Assumptions!CR58</f>
        <v/>
      </c>
      <c r="CS21" s="24">
        <f>(1+$F$15)*Assumptions!CS58</f>
        <v/>
      </c>
      <c r="CT21" s="24">
        <f>(1+$F$15)*Assumptions!CT58</f>
        <v/>
      </c>
      <c r="CU21" s="24">
        <f>(1+$F$15)*Assumptions!CU58</f>
        <v/>
      </c>
      <c r="CV21" s="24">
        <f>(1+$F$15)*Assumptions!CV58</f>
        <v/>
      </c>
      <c r="CW21" s="24">
        <f>(1+$F$15)*Assumptions!CW58</f>
        <v/>
      </c>
      <c r="CX21" s="24">
        <f>(1+$F$15)*Assumptions!CX58</f>
        <v/>
      </c>
      <c r="CY21" s="24">
        <f>(1+$F$15)*Assumptions!CY58</f>
        <v/>
      </c>
      <c r="CZ21" s="24">
        <f>(1+$F$15)*Assumptions!CZ58</f>
        <v/>
      </c>
      <c r="DA21" s="24">
        <f>(1+$F$15)*Assumptions!DA58</f>
        <v/>
      </c>
      <c r="DB21" s="24">
        <f>(1+$F$15)*Assumptions!DB58</f>
        <v/>
      </c>
    </row>
    <row r="22" outlineLevel="3">
      <c r="E22" s="2">
        <f>Assumptions!E59</f>
        <v/>
      </c>
      <c r="G22" s="21">
        <f>Assumptions!G59</f>
        <v/>
      </c>
      <c r="Y22" s="22">
        <f>SUM(AA22:DB22)</f>
        <v/>
      </c>
      <c r="AA22" s="24">
        <f>(1+$F$15)*Assumptions!AA59</f>
        <v/>
      </c>
      <c r="AB22" s="24">
        <f>(1+$F$15)*Assumptions!AB59</f>
        <v/>
      </c>
      <c r="AC22" s="24">
        <f>(1+$F$15)*Assumptions!AC59</f>
        <v/>
      </c>
      <c r="AD22" s="24">
        <f>(1+$F$15)*Assumptions!AD59</f>
        <v/>
      </c>
      <c r="AE22" s="24">
        <f>(1+$F$15)*Assumptions!AE59</f>
        <v/>
      </c>
      <c r="AF22" s="24">
        <f>(1+$F$15)*Assumptions!AF59</f>
        <v/>
      </c>
      <c r="AG22" s="24">
        <f>(1+$F$15)*Assumptions!AG59</f>
        <v/>
      </c>
      <c r="AH22" s="24">
        <f>(1+$F$15)*Assumptions!AH59</f>
        <v/>
      </c>
      <c r="AI22" s="24">
        <f>(1+$F$15)*Assumptions!AI59</f>
        <v/>
      </c>
      <c r="AJ22" s="24">
        <f>(1+$F$15)*Assumptions!AJ59</f>
        <v/>
      </c>
      <c r="AK22" s="24">
        <f>(1+$F$15)*Assumptions!AK59</f>
        <v/>
      </c>
      <c r="AL22" s="24">
        <f>(1+$F$15)*Assumptions!AL59</f>
        <v/>
      </c>
      <c r="AM22" s="24">
        <f>(1+$F$15)*Assumptions!AM59</f>
        <v/>
      </c>
      <c r="AN22" s="24">
        <f>(1+$F$15)*Assumptions!AN59</f>
        <v/>
      </c>
      <c r="AO22" s="24">
        <f>(1+$F$15)*Assumptions!AO59</f>
        <v/>
      </c>
      <c r="AP22" s="24">
        <f>(1+$F$15)*Assumptions!AP59</f>
        <v/>
      </c>
      <c r="AQ22" s="24">
        <f>(1+$F$15)*Assumptions!AQ59</f>
        <v/>
      </c>
      <c r="AR22" s="24">
        <f>(1+$F$15)*Assumptions!AR59</f>
        <v/>
      </c>
      <c r="AS22" s="24">
        <f>(1+$F$15)*Assumptions!AS59</f>
        <v/>
      </c>
      <c r="AT22" s="24">
        <f>(1+$F$15)*Assumptions!AT59</f>
        <v/>
      </c>
      <c r="AU22" s="24">
        <f>(1+$F$15)*Assumptions!AU59</f>
        <v/>
      </c>
      <c r="AV22" s="24">
        <f>(1+$F$15)*Assumptions!AV59</f>
        <v/>
      </c>
      <c r="AW22" s="24">
        <f>(1+$F$15)*Assumptions!AW59</f>
        <v/>
      </c>
      <c r="AX22" s="24">
        <f>(1+$F$15)*Assumptions!AX59</f>
        <v/>
      </c>
      <c r="AY22" s="24">
        <f>(1+$F$15)*Assumptions!AY59</f>
        <v/>
      </c>
      <c r="AZ22" s="24">
        <f>(1+$F$15)*Assumptions!AZ59</f>
        <v/>
      </c>
      <c r="BA22" s="24">
        <f>(1+$F$15)*Assumptions!BA59</f>
        <v/>
      </c>
      <c r="BB22" s="24">
        <f>(1+$F$15)*Assumptions!BB59</f>
        <v/>
      </c>
      <c r="BC22" s="24">
        <f>(1+$F$15)*Assumptions!BC59</f>
        <v/>
      </c>
      <c r="BD22" s="24">
        <f>(1+$F$15)*Assumptions!BD59</f>
        <v/>
      </c>
      <c r="BE22" s="24">
        <f>(1+$F$15)*Assumptions!BE59</f>
        <v/>
      </c>
      <c r="BF22" s="24">
        <f>(1+$F$15)*Assumptions!BF59</f>
        <v/>
      </c>
      <c r="BG22" s="24">
        <f>(1+$F$15)*Assumptions!BG59</f>
        <v/>
      </c>
      <c r="BH22" s="24">
        <f>(1+$F$15)*Assumptions!BH59</f>
        <v/>
      </c>
      <c r="BI22" s="24">
        <f>(1+$F$15)*Assumptions!BI59</f>
        <v/>
      </c>
      <c r="BJ22" s="24">
        <f>(1+$F$15)*Assumptions!BJ59</f>
        <v/>
      </c>
      <c r="BK22" s="24">
        <f>(1+$F$15)*Assumptions!BK59</f>
        <v/>
      </c>
      <c r="BL22" s="24">
        <f>(1+$F$15)*Assumptions!BL59</f>
        <v/>
      </c>
      <c r="BM22" s="24">
        <f>(1+$F$15)*Assumptions!BM59</f>
        <v/>
      </c>
      <c r="BN22" s="24">
        <f>(1+$F$15)*Assumptions!BN59</f>
        <v/>
      </c>
      <c r="BO22" s="24">
        <f>(1+$F$15)*Assumptions!BO59</f>
        <v/>
      </c>
      <c r="BP22" s="24">
        <f>(1+$F$15)*Assumptions!BP59</f>
        <v/>
      </c>
      <c r="BQ22" s="24">
        <f>(1+$F$15)*Assumptions!BQ59</f>
        <v/>
      </c>
      <c r="BR22" s="24">
        <f>(1+$F$15)*Assumptions!BR59</f>
        <v/>
      </c>
      <c r="BS22" s="24">
        <f>(1+$F$15)*Assumptions!BS59</f>
        <v/>
      </c>
      <c r="BT22" s="24">
        <f>(1+$F$15)*Assumptions!BT59</f>
        <v/>
      </c>
      <c r="BU22" s="24">
        <f>(1+$F$15)*Assumptions!BU59</f>
        <v/>
      </c>
      <c r="BV22" s="24">
        <f>(1+$F$15)*Assumptions!BV59</f>
        <v/>
      </c>
      <c r="BW22" s="24">
        <f>(1+$F$15)*Assumptions!BW59</f>
        <v/>
      </c>
      <c r="BX22" s="24">
        <f>(1+$F$15)*Assumptions!BX59</f>
        <v/>
      </c>
      <c r="BY22" s="24">
        <f>(1+$F$15)*Assumptions!BY59</f>
        <v/>
      </c>
      <c r="BZ22" s="24">
        <f>(1+$F$15)*Assumptions!BZ59</f>
        <v/>
      </c>
      <c r="CA22" s="24">
        <f>(1+$F$15)*Assumptions!CA59</f>
        <v/>
      </c>
      <c r="CB22" s="24">
        <f>(1+$F$15)*Assumptions!CB59</f>
        <v/>
      </c>
      <c r="CC22" s="24">
        <f>(1+$F$15)*Assumptions!CC59</f>
        <v/>
      </c>
      <c r="CD22" s="24">
        <f>(1+$F$15)*Assumptions!CD59</f>
        <v/>
      </c>
      <c r="CE22" s="24">
        <f>(1+$F$15)*Assumptions!CE59</f>
        <v/>
      </c>
      <c r="CF22" s="24">
        <f>(1+$F$15)*Assumptions!CF59</f>
        <v/>
      </c>
      <c r="CG22" s="24">
        <f>(1+$F$15)*Assumptions!CG59</f>
        <v/>
      </c>
      <c r="CH22" s="24">
        <f>(1+$F$15)*Assumptions!CH59</f>
        <v/>
      </c>
      <c r="CI22" s="24">
        <f>(1+$F$15)*Assumptions!CI59</f>
        <v/>
      </c>
      <c r="CJ22" s="24">
        <f>(1+$F$15)*Assumptions!CJ59</f>
        <v/>
      </c>
      <c r="CK22" s="24">
        <f>(1+$F$15)*Assumptions!CK59</f>
        <v/>
      </c>
      <c r="CL22" s="24">
        <f>(1+$F$15)*Assumptions!CL59</f>
        <v/>
      </c>
      <c r="CM22" s="24">
        <f>(1+$F$15)*Assumptions!CM59</f>
        <v/>
      </c>
      <c r="CN22" s="24">
        <f>(1+$F$15)*Assumptions!CN59</f>
        <v/>
      </c>
      <c r="CO22" s="24">
        <f>(1+$F$15)*Assumptions!CO59</f>
        <v/>
      </c>
      <c r="CP22" s="24">
        <f>(1+$F$15)*Assumptions!CP59</f>
        <v/>
      </c>
      <c r="CQ22" s="24">
        <f>(1+$F$15)*Assumptions!CQ59</f>
        <v/>
      </c>
      <c r="CR22" s="24">
        <f>(1+$F$15)*Assumptions!CR59</f>
        <v/>
      </c>
      <c r="CS22" s="24">
        <f>(1+$F$15)*Assumptions!CS59</f>
        <v/>
      </c>
      <c r="CT22" s="24">
        <f>(1+$F$15)*Assumptions!CT59</f>
        <v/>
      </c>
      <c r="CU22" s="24">
        <f>(1+$F$15)*Assumptions!CU59</f>
        <v/>
      </c>
      <c r="CV22" s="24">
        <f>(1+$F$15)*Assumptions!CV59</f>
        <v/>
      </c>
      <c r="CW22" s="24">
        <f>(1+$F$15)*Assumptions!CW59</f>
        <v/>
      </c>
      <c r="CX22" s="24">
        <f>(1+$F$15)*Assumptions!CX59</f>
        <v/>
      </c>
      <c r="CY22" s="24">
        <f>(1+$F$15)*Assumptions!CY59</f>
        <v/>
      </c>
      <c r="CZ22" s="24">
        <f>(1+$F$15)*Assumptions!CZ59</f>
        <v/>
      </c>
      <c r="DA22" s="24">
        <f>(1+$F$15)*Assumptions!DA59</f>
        <v/>
      </c>
      <c r="DB22" s="24">
        <f>(1+$F$15)*Assumptions!DB59</f>
        <v/>
      </c>
    </row>
    <row r="23" outlineLevel="3">
      <c r="E23" s="2">
        <f>Assumptions!E60</f>
        <v/>
      </c>
      <c r="G23" s="21">
        <f>Assumptions!G60</f>
        <v/>
      </c>
      <c r="Y23" s="22">
        <f>SUM(AA23:DB23)</f>
        <v/>
      </c>
      <c r="AA23" s="24">
        <f>(1+$F$15)*Assumptions!AA60</f>
        <v/>
      </c>
      <c r="AB23" s="24">
        <f>(1+$F$15)*Assumptions!AB60</f>
        <v/>
      </c>
      <c r="AC23" s="24">
        <f>(1+$F$15)*Assumptions!AC60</f>
        <v/>
      </c>
      <c r="AD23" s="24">
        <f>(1+$F$15)*Assumptions!AD60</f>
        <v/>
      </c>
      <c r="AE23" s="24">
        <f>(1+$F$15)*Assumptions!AE60</f>
        <v/>
      </c>
      <c r="AF23" s="24">
        <f>(1+$F$15)*Assumptions!AF60</f>
        <v/>
      </c>
      <c r="AG23" s="24">
        <f>(1+$F$15)*Assumptions!AG60</f>
        <v/>
      </c>
      <c r="AH23" s="24">
        <f>(1+$F$15)*Assumptions!AH60</f>
        <v/>
      </c>
      <c r="AI23" s="24">
        <f>(1+$F$15)*Assumptions!AI60</f>
        <v/>
      </c>
      <c r="AJ23" s="24">
        <f>(1+$F$15)*Assumptions!AJ60</f>
        <v/>
      </c>
      <c r="AK23" s="24">
        <f>(1+$F$15)*Assumptions!AK60</f>
        <v/>
      </c>
      <c r="AL23" s="24">
        <f>(1+$F$15)*Assumptions!AL60</f>
        <v/>
      </c>
      <c r="AM23" s="24">
        <f>(1+$F$15)*Assumptions!AM60</f>
        <v/>
      </c>
      <c r="AN23" s="24">
        <f>(1+$F$15)*Assumptions!AN60</f>
        <v/>
      </c>
      <c r="AO23" s="24">
        <f>(1+$F$15)*Assumptions!AO60</f>
        <v/>
      </c>
      <c r="AP23" s="24">
        <f>(1+$F$15)*Assumptions!AP60</f>
        <v/>
      </c>
      <c r="AQ23" s="24">
        <f>(1+$F$15)*Assumptions!AQ60</f>
        <v/>
      </c>
      <c r="AR23" s="24">
        <f>(1+$F$15)*Assumptions!AR60</f>
        <v/>
      </c>
      <c r="AS23" s="24">
        <f>(1+$F$15)*Assumptions!AS60</f>
        <v/>
      </c>
      <c r="AT23" s="24">
        <f>(1+$F$15)*Assumptions!AT60</f>
        <v/>
      </c>
      <c r="AU23" s="24">
        <f>(1+$F$15)*Assumptions!AU60</f>
        <v/>
      </c>
      <c r="AV23" s="24">
        <f>(1+$F$15)*Assumptions!AV60</f>
        <v/>
      </c>
      <c r="AW23" s="24">
        <f>(1+$F$15)*Assumptions!AW60</f>
        <v/>
      </c>
      <c r="AX23" s="24">
        <f>(1+$F$15)*Assumptions!AX60</f>
        <v/>
      </c>
      <c r="AY23" s="24">
        <f>(1+$F$15)*Assumptions!AY60</f>
        <v/>
      </c>
      <c r="AZ23" s="24">
        <f>(1+$F$15)*Assumptions!AZ60</f>
        <v/>
      </c>
      <c r="BA23" s="24">
        <f>(1+$F$15)*Assumptions!BA60</f>
        <v/>
      </c>
      <c r="BB23" s="24">
        <f>(1+$F$15)*Assumptions!BB60</f>
        <v/>
      </c>
      <c r="BC23" s="24">
        <f>(1+$F$15)*Assumptions!BC60</f>
        <v/>
      </c>
      <c r="BD23" s="24">
        <f>(1+$F$15)*Assumptions!BD60</f>
        <v/>
      </c>
      <c r="BE23" s="24">
        <f>(1+$F$15)*Assumptions!BE60</f>
        <v/>
      </c>
      <c r="BF23" s="24">
        <f>(1+$F$15)*Assumptions!BF60</f>
        <v/>
      </c>
      <c r="BG23" s="24">
        <f>(1+$F$15)*Assumptions!BG60</f>
        <v/>
      </c>
      <c r="BH23" s="24">
        <f>(1+$F$15)*Assumptions!BH60</f>
        <v/>
      </c>
      <c r="BI23" s="24">
        <f>(1+$F$15)*Assumptions!BI60</f>
        <v/>
      </c>
      <c r="BJ23" s="24">
        <f>(1+$F$15)*Assumptions!BJ60</f>
        <v/>
      </c>
      <c r="BK23" s="24">
        <f>(1+$F$15)*Assumptions!BK60</f>
        <v/>
      </c>
      <c r="BL23" s="24">
        <f>(1+$F$15)*Assumptions!BL60</f>
        <v/>
      </c>
      <c r="BM23" s="24">
        <f>(1+$F$15)*Assumptions!BM60</f>
        <v/>
      </c>
      <c r="BN23" s="24">
        <f>(1+$F$15)*Assumptions!BN60</f>
        <v/>
      </c>
      <c r="BO23" s="24">
        <f>(1+$F$15)*Assumptions!BO60</f>
        <v/>
      </c>
      <c r="BP23" s="24">
        <f>(1+$F$15)*Assumptions!BP60</f>
        <v/>
      </c>
      <c r="BQ23" s="24">
        <f>(1+$F$15)*Assumptions!BQ60</f>
        <v/>
      </c>
      <c r="BR23" s="24">
        <f>(1+$F$15)*Assumptions!BR60</f>
        <v/>
      </c>
      <c r="BS23" s="24">
        <f>(1+$F$15)*Assumptions!BS60</f>
        <v/>
      </c>
      <c r="BT23" s="24">
        <f>(1+$F$15)*Assumptions!BT60</f>
        <v/>
      </c>
      <c r="BU23" s="24">
        <f>(1+$F$15)*Assumptions!BU60</f>
        <v/>
      </c>
      <c r="BV23" s="24">
        <f>(1+$F$15)*Assumptions!BV60</f>
        <v/>
      </c>
      <c r="BW23" s="24">
        <f>(1+$F$15)*Assumptions!BW60</f>
        <v/>
      </c>
      <c r="BX23" s="24">
        <f>(1+$F$15)*Assumptions!BX60</f>
        <v/>
      </c>
      <c r="BY23" s="24">
        <f>(1+$F$15)*Assumptions!BY60</f>
        <v/>
      </c>
      <c r="BZ23" s="24">
        <f>(1+$F$15)*Assumptions!BZ60</f>
        <v/>
      </c>
      <c r="CA23" s="24">
        <f>(1+$F$15)*Assumptions!CA60</f>
        <v/>
      </c>
      <c r="CB23" s="24">
        <f>(1+$F$15)*Assumptions!CB60</f>
        <v/>
      </c>
      <c r="CC23" s="24">
        <f>(1+$F$15)*Assumptions!CC60</f>
        <v/>
      </c>
      <c r="CD23" s="24">
        <f>(1+$F$15)*Assumptions!CD60</f>
        <v/>
      </c>
      <c r="CE23" s="24">
        <f>(1+$F$15)*Assumptions!CE60</f>
        <v/>
      </c>
      <c r="CF23" s="24">
        <f>(1+$F$15)*Assumptions!CF60</f>
        <v/>
      </c>
      <c r="CG23" s="24">
        <f>(1+$F$15)*Assumptions!CG60</f>
        <v/>
      </c>
      <c r="CH23" s="24">
        <f>(1+$F$15)*Assumptions!CH60</f>
        <v/>
      </c>
      <c r="CI23" s="24">
        <f>(1+$F$15)*Assumptions!CI60</f>
        <v/>
      </c>
      <c r="CJ23" s="24">
        <f>(1+$F$15)*Assumptions!CJ60</f>
        <v/>
      </c>
      <c r="CK23" s="24">
        <f>(1+$F$15)*Assumptions!CK60</f>
        <v/>
      </c>
      <c r="CL23" s="24">
        <f>(1+$F$15)*Assumptions!CL60</f>
        <v/>
      </c>
      <c r="CM23" s="24">
        <f>(1+$F$15)*Assumptions!CM60</f>
        <v/>
      </c>
      <c r="CN23" s="24">
        <f>(1+$F$15)*Assumptions!CN60</f>
        <v/>
      </c>
      <c r="CO23" s="24">
        <f>(1+$F$15)*Assumptions!CO60</f>
        <v/>
      </c>
      <c r="CP23" s="24">
        <f>(1+$F$15)*Assumptions!CP60</f>
        <v/>
      </c>
      <c r="CQ23" s="24">
        <f>(1+$F$15)*Assumptions!CQ60</f>
        <v/>
      </c>
      <c r="CR23" s="24">
        <f>(1+$F$15)*Assumptions!CR60</f>
        <v/>
      </c>
      <c r="CS23" s="24">
        <f>(1+$F$15)*Assumptions!CS60</f>
        <v/>
      </c>
      <c r="CT23" s="24">
        <f>(1+$F$15)*Assumptions!CT60</f>
        <v/>
      </c>
      <c r="CU23" s="24">
        <f>(1+$F$15)*Assumptions!CU60</f>
        <v/>
      </c>
      <c r="CV23" s="24">
        <f>(1+$F$15)*Assumptions!CV60</f>
        <v/>
      </c>
      <c r="CW23" s="24">
        <f>(1+$F$15)*Assumptions!CW60</f>
        <v/>
      </c>
      <c r="CX23" s="24">
        <f>(1+$F$15)*Assumptions!CX60</f>
        <v/>
      </c>
      <c r="CY23" s="24">
        <f>(1+$F$15)*Assumptions!CY60</f>
        <v/>
      </c>
      <c r="CZ23" s="24">
        <f>(1+$F$15)*Assumptions!CZ60</f>
        <v/>
      </c>
      <c r="DA23" s="24">
        <f>(1+$F$15)*Assumptions!DA60</f>
        <v/>
      </c>
      <c r="DB23" s="24">
        <f>(1+$F$15)*Assumptions!DB60</f>
        <v/>
      </c>
    </row>
    <row r="24" outlineLevel="3">
      <c r="E24" s="2">
        <f>Assumptions!E61</f>
        <v/>
      </c>
      <c r="G24" s="21">
        <f>Assumptions!G61</f>
        <v/>
      </c>
      <c r="Y24" s="22">
        <f>SUM(AA24:DB24)</f>
        <v/>
      </c>
      <c r="AA24" s="24">
        <f>(1+$F$15)*Assumptions!AA61</f>
        <v/>
      </c>
      <c r="AB24" s="24">
        <f>(1+$F$15)*Assumptions!AB61</f>
        <v/>
      </c>
      <c r="AC24" s="24">
        <f>(1+$F$15)*Assumptions!AC61</f>
        <v/>
      </c>
      <c r="AD24" s="24">
        <f>(1+$F$15)*Assumptions!AD61</f>
        <v/>
      </c>
      <c r="AE24" s="24">
        <f>(1+$F$15)*Assumptions!AE61</f>
        <v/>
      </c>
      <c r="AF24" s="24">
        <f>(1+$F$15)*Assumptions!AF61</f>
        <v/>
      </c>
      <c r="AG24" s="24">
        <f>(1+$F$15)*Assumptions!AG61</f>
        <v/>
      </c>
      <c r="AH24" s="24">
        <f>(1+$F$15)*Assumptions!AH61</f>
        <v/>
      </c>
      <c r="AI24" s="24">
        <f>(1+$F$15)*Assumptions!AI61</f>
        <v/>
      </c>
      <c r="AJ24" s="24">
        <f>(1+$F$15)*Assumptions!AJ61</f>
        <v/>
      </c>
      <c r="AK24" s="24">
        <f>(1+$F$15)*Assumptions!AK61</f>
        <v/>
      </c>
      <c r="AL24" s="24">
        <f>(1+$F$15)*Assumptions!AL61</f>
        <v/>
      </c>
      <c r="AM24" s="24">
        <f>(1+$F$15)*Assumptions!AM61</f>
        <v/>
      </c>
      <c r="AN24" s="24">
        <f>(1+$F$15)*Assumptions!AN61</f>
        <v/>
      </c>
      <c r="AO24" s="24">
        <f>(1+$F$15)*Assumptions!AO61</f>
        <v/>
      </c>
      <c r="AP24" s="24">
        <f>(1+$F$15)*Assumptions!AP61</f>
        <v/>
      </c>
      <c r="AQ24" s="24">
        <f>(1+$F$15)*Assumptions!AQ61</f>
        <v/>
      </c>
      <c r="AR24" s="24">
        <f>(1+$F$15)*Assumptions!AR61</f>
        <v/>
      </c>
      <c r="AS24" s="24">
        <f>(1+$F$15)*Assumptions!AS61</f>
        <v/>
      </c>
      <c r="AT24" s="24">
        <f>(1+$F$15)*Assumptions!AT61</f>
        <v/>
      </c>
      <c r="AU24" s="24">
        <f>(1+$F$15)*Assumptions!AU61</f>
        <v/>
      </c>
      <c r="AV24" s="24">
        <f>(1+$F$15)*Assumptions!AV61</f>
        <v/>
      </c>
      <c r="AW24" s="24">
        <f>(1+$F$15)*Assumptions!AW61</f>
        <v/>
      </c>
      <c r="AX24" s="24">
        <f>(1+$F$15)*Assumptions!AX61</f>
        <v/>
      </c>
      <c r="AY24" s="24">
        <f>(1+$F$15)*Assumptions!AY61</f>
        <v/>
      </c>
      <c r="AZ24" s="24">
        <f>(1+$F$15)*Assumptions!AZ61</f>
        <v/>
      </c>
      <c r="BA24" s="24">
        <f>(1+$F$15)*Assumptions!BA61</f>
        <v/>
      </c>
      <c r="BB24" s="24">
        <f>(1+$F$15)*Assumptions!BB61</f>
        <v/>
      </c>
      <c r="BC24" s="24">
        <f>(1+$F$15)*Assumptions!BC61</f>
        <v/>
      </c>
      <c r="BD24" s="24">
        <f>(1+$F$15)*Assumptions!BD61</f>
        <v/>
      </c>
      <c r="BE24" s="24">
        <f>(1+$F$15)*Assumptions!BE61</f>
        <v/>
      </c>
      <c r="BF24" s="24">
        <f>(1+$F$15)*Assumptions!BF61</f>
        <v/>
      </c>
      <c r="BG24" s="24">
        <f>(1+$F$15)*Assumptions!BG61</f>
        <v/>
      </c>
      <c r="BH24" s="24">
        <f>(1+$F$15)*Assumptions!BH61</f>
        <v/>
      </c>
      <c r="BI24" s="24">
        <f>(1+$F$15)*Assumptions!BI61</f>
        <v/>
      </c>
      <c r="BJ24" s="24">
        <f>(1+$F$15)*Assumptions!BJ61</f>
        <v/>
      </c>
      <c r="BK24" s="24">
        <f>(1+$F$15)*Assumptions!BK61</f>
        <v/>
      </c>
      <c r="BL24" s="24">
        <f>(1+$F$15)*Assumptions!BL61</f>
        <v/>
      </c>
      <c r="BM24" s="24">
        <f>(1+$F$15)*Assumptions!BM61</f>
        <v/>
      </c>
      <c r="BN24" s="24">
        <f>(1+$F$15)*Assumptions!BN61</f>
        <v/>
      </c>
      <c r="BO24" s="24">
        <f>(1+$F$15)*Assumptions!BO61</f>
        <v/>
      </c>
      <c r="BP24" s="24">
        <f>(1+$F$15)*Assumptions!BP61</f>
        <v/>
      </c>
      <c r="BQ24" s="24">
        <f>(1+$F$15)*Assumptions!BQ61</f>
        <v/>
      </c>
      <c r="BR24" s="24">
        <f>(1+$F$15)*Assumptions!BR61</f>
        <v/>
      </c>
      <c r="BS24" s="24">
        <f>(1+$F$15)*Assumptions!BS61</f>
        <v/>
      </c>
      <c r="BT24" s="24">
        <f>(1+$F$15)*Assumptions!BT61</f>
        <v/>
      </c>
      <c r="BU24" s="24">
        <f>(1+$F$15)*Assumptions!BU61</f>
        <v/>
      </c>
      <c r="BV24" s="24">
        <f>(1+$F$15)*Assumptions!BV61</f>
        <v/>
      </c>
      <c r="BW24" s="24">
        <f>(1+$F$15)*Assumptions!BW61</f>
        <v/>
      </c>
      <c r="BX24" s="24">
        <f>(1+$F$15)*Assumptions!BX61</f>
        <v/>
      </c>
      <c r="BY24" s="24">
        <f>(1+$F$15)*Assumptions!BY61</f>
        <v/>
      </c>
      <c r="BZ24" s="24">
        <f>(1+$F$15)*Assumptions!BZ61</f>
        <v/>
      </c>
      <c r="CA24" s="24">
        <f>(1+$F$15)*Assumptions!CA61</f>
        <v/>
      </c>
      <c r="CB24" s="24">
        <f>(1+$F$15)*Assumptions!CB61</f>
        <v/>
      </c>
      <c r="CC24" s="24">
        <f>(1+$F$15)*Assumptions!CC61</f>
        <v/>
      </c>
      <c r="CD24" s="24">
        <f>(1+$F$15)*Assumptions!CD61</f>
        <v/>
      </c>
      <c r="CE24" s="24">
        <f>(1+$F$15)*Assumptions!CE61</f>
        <v/>
      </c>
      <c r="CF24" s="24">
        <f>(1+$F$15)*Assumptions!CF61</f>
        <v/>
      </c>
      <c r="CG24" s="24">
        <f>(1+$F$15)*Assumptions!CG61</f>
        <v/>
      </c>
      <c r="CH24" s="24">
        <f>(1+$F$15)*Assumptions!CH61</f>
        <v/>
      </c>
      <c r="CI24" s="24">
        <f>(1+$F$15)*Assumptions!CI61</f>
        <v/>
      </c>
      <c r="CJ24" s="24">
        <f>(1+$F$15)*Assumptions!CJ61</f>
        <v/>
      </c>
      <c r="CK24" s="24">
        <f>(1+$F$15)*Assumptions!CK61</f>
        <v/>
      </c>
      <c r="CL24" s="24">
        <f>(1+$F$15)*Assumptions!CL61</f>
        <v/>
      </c>
      <c r="CM24" s="24">
        <f>(1+$F$15)*Assumptions!CM61</f>
        <v/>
      </c>
      <c r="CN24" s="24">
        <f>(1+$F$15)*Assumptions!CN61</f>
        <v/>
      </c>
      <c r="CO24" s="24">
        <f>(1+$F$15)*Assumptions!CO61</f>
        <v/>
      </c>
      <c r="CP24" s="24">
        <f>(1+$F$15)*Assumptions!CP61</f>
        <v/>
      </c>
      <c r="CQ24" s="24">
        <f>(1+$F$15)*Assumptions!CQ61</f>
        <v/>
      </c>
      <c r="CR24" s="24">
        <f>(1+$F$15)*Assumptions!CR61</f>
        <v/>
      </c>
      <c r="CS24" s="24">
        <f>(1+$F$15)*Assumptions!CS61</f>
        <v/>
      </c>
      <c r="CT24" s="24">
        <f>(1+$F$15)*Assumptions!CT61</f>
        <v/>
      </c>
      <c r="CU24" s="24">
        <f>(1+$F$15)*Assumptions!CU61</f>
        <v/>
      </c>
      <c r="CV24" s="24">
        <f>(1+$F$15)*Assumptions!CV61</f>
        <v/>
      </c>
      <c r="CW24" s="24">
        <f>(1+$F$15)*Assumptions!CW61</f>
        <v/>
      </c>
      <c r="CX24" s="24">
        <f>(1+$F$15)*Assumptions!CX61</f>
        <v/>
      </c>
      <c r="CY24" s="24">
        <f>(1+$F$15)*Assumptions!CY61</f>
        <v/>
      </c>
      <c r="CZ24" s="24">
        <f>(1+$F$15)*Assumptions!CZ61</f>
        <v/>
      </c>
      <c r="DA24" s="24">
        <f>(1+$F$15)*Assumptions!DA61</f>
        <v/>
      </c>
      <c r="DB24" s="24">
        <f>(1+$F$15)*Assumptions!DB61</f>
        <v/>
      </c>
    </row>
    <row r="25" outlineLevel="3">
      <c r="E25" s="2">
        <f>Assumptions!E62</f>
        <v/>
      </c>
      <c r="G25" s="21">
        <f>Assumptions!G62</f>
        <v/>
      </c>
      <c r="Y25" s="22">
        <f>SUM(AA25:DB25)</f>
        <v/>
      </c>
      <c r="AA25" s="24">
        <f>(1+$F$15)*Assumptions!AA62</f>
        <v/>
      </c>
      <c r="AB25" s="24">
        <f>(1+$F$15)*Assumptions!AB62</f>
        <v/>
      </c>
      <c r="AC25" s="24">
        <f>(1+$F$15)*Assumptions!AC62</f>
        <v/>
      </c>
      <c r="AD25" s="24">
        <f>(1+$F$15)*Assumptions!AD62</f>
        <v/>
      </c>
      <c r="AE25" s="24">
        <f>(1+$F$15)*Assumptions!AE62</f>
        <v/>
      </c>
      <c r="AF25" s="24">
        <f>(1+$F$15)*Assumptions!AF62</f>
        <v/>
      </c>
      <c r="AG25" s="24">
        <f>(1+$F$15)*Assumptions!AG62</f>
        <v/>
      </c>
      <c r="AH25" s="24">
        <f>(1+$F$15)*Assumptions!AH62</f>
        <v/>
      </c>
      <c r="AI25" s="24">
        <f>(1+$F$15)*Assumptions!AI62</f>
        <v/>
      </c>
      <c r="AJ25" s="24">
        <f>(1+$F$15)*Assumptions!AJ62</f>
        <v/>
      </c>
      <c r="AK25" s="24">
        <f>(1+$F$15)*Assumptions!AK62</f>
        <v/>
      </c>
      <c r="AL25" s="24">
        <f>(1+$F$15)*Assumptions!AL62</f>
        <v/>
      </c>
      <c r="AM25" s="24">
        <f>(1+$F$15)*Assumptions!AM62</f>
        <v/>
      </c>
      <c r="AN25" s="24">
        <f>(1+$F$15)*Assumptions!AN62</f>
        <v/>
      </c>
      <c r="AO25" s="24">
        <f>(1+$F$15)*Assumptions!AO62</f>
        <v/>
      </c>
      <c r="AP25" s="24">
        <f>(1+$F$15)*Assumptions!AP62</f>
        <v/>
      </c>
      <c r="AQ25" s="24">
        <f>(1+$F$15)*Assumptions!AQ62</f>
        <v/>
      </c>
      <c r="AR25" s="24">
        <f>(1+$F$15)*Assumptions!AR62</f>
        <v/>
      </c>
      <c r="AS25" s="24">
        <f>(1+$F$15)*Assumptions!AS62</f>
        <v/>
      </c>
      <c r="AT25" s="24">
        <f>(1+$F$15)*Assumptions!AT62</f>
        <v/>
      </c>
      <c r="AU25" s="24">
        <f>(1+$F$15)*Assumptions!AU62</f>
        <v/>
      </c>
      <c r="AV25" s="24">
        <f>(1+$F$15)*Assumptions!AV62</f>
        <v/>
      </c>
      <c r="AW25" s="24">
        <f>(1+$F$15)*Assumptions!AW62</f>
        <v/>
      </c>
      <c r="AX25" s="24">
        <f>(1+$F$15)*Assumptions!AX62</f>
        <v/>
      </c>
      <c r="AY25" s="24">
        <f>(1+$F$15)*Assumptions!AY62</f>
        <v/>
      </c>
      <c r="AZ25" s="24">
        <f>(1+$F$15)*Assumptions!AZ62</f>
        <v/>
      </c>
      <c r="BA25" s="24">
        <f>(1+$F$15)*Assumptions!BA62</f>
        <v/>
      </c>
      <c r="BB25" s="24">
        <f>(1+$F$15)*Assumptions!BB62</f>
        <v/>
      </c>
      <c r="BC25" s="24">
        <f>(1+$F$15)*Assumptions!BC62</f>
        <v/>
      </c>
      <c r="BD25" s="24">
        <f>(1+$F$15)*Assumptions!BD62</f>
        <v/>
      </c>
      <c r="BE25" s="24">
        <f>(1+$F$15)*Assumptions!BE62</f>
        <v/>
      </c>
      <c r="BF25" s="24">
        <f>(1+$F$15)*Assumptions!BF62</f>
        <v/>
      </c>
      <c r="BG25" s="24">
        <f>(1+$F$15)*Assumptions!BG62</f>
        <v/>
      </c>
      <c r="BH25" s="24">
        <f>(1+$F$15)*Assumptions!BH62</f>
        <v/>
      </c>
      <c r="BI25" s="24">
        <f>(1+$F$15)*Assumptions!BI62</f>
        <v/>
      </c>
      <c r="BJ25" s="24">
        <f>(1+$F$15)*Assumptions!BJ62</f>
        <v/>
      </c>
      <c r="BK25" s="24">
        <f>(1+$F$15)*Assumptions!BK62</f>
        <v/>
      </c>
      <c r="BL25" s="24">
        <f>(1+$F$15)*Assumptions!BL62</f>
        <v/>
      </c>
      <c r="BM25" s="24">
        <f>(1+$F$15)*Assumptions!BM62</f>
        <v/>
      </c>
      <c r="BN25" s="24">
        <f>(1+$F$15)*Assumptions!BN62</f>
        <v/>
      </c>
      <c r="BO25" s="24">
        <f>(1+$F$15)*Assumptions!BO62</f>
        <v/>
      </c>
      <c r="BP25" s="24">
        <f>(1+$F$15)*Assumptions!BP62</f>
        <v/>
      </c>
      <c r="BQ25" s="24">
        <f>(1+$F$15)*Assumptions!BQ62</f>
        <v/>
      </c>
      <c r="BR25" s="24">
        <f>(1+$F$15)*Assumptions!BR62</f>
        <v/>
      </c>
      <c r="BS25" s="24">
        <f>(1+$F$15)*Assumptions!BS62</f>
        <v/>
      </c>
      <c r="BT25" s="24">
        <f>(1+$F$15)*Assumptions!BT62</f>
        <v/>
      </c>
      <c r="BU25" s="24">
        <f>(1+$F$15)*Assumptions!BU62</f>
        <v/>
      </c>
      <c r="BV25" s="24">
        <f>(1+$F$15)*Assumptions!BV62</f>
        <v/>
      </c>
      <c r="BW25" s="24">
        <f>(1+$F$15)*Assumptions!BW62</f>
        <v/>
      </c>
      <c r="BX25" s="24">
        <f>(1+$F$15)*Assumptions!BX62</f>
        <v/>
      </c>
      <c r="BY25" s="24">
        <f>(1+$F$15)*Assumptions!BY62</f>
        <v/>
      </c>
      <c r="BZ25" s="24">
        <f>(1+$F$15)*Assumptions!BZ62</f>
        <v/>
      </c>
      <c r="CA25" s="24">
        <f>(1+$F$15)*Assumptions!CA62</f>
        <v/>
      </c>
      <c r="CB25" s="24">
        <f>(1+$F$15)*Assumptions!CB62</f>
        <v/>
      </c>
      <c r="CC25" s="24">
        <f>(1+$F$15)*Assumptions!CC62</f>
        <v/>
      </c>
      <c r="CD25" s="24">
        <f>(1+$F$15)*Assumptions!CD62</f>
        <v/>
      </c>
      <c r="CE25" s="24">
        <f>(1+$F$15)*Assumptions!CE62</f>
        <v/>
      </c>
      <c r="CF25" s="24">
        <f>(1+$F$15)*Assumptions!CF62</f>
        <v/>
      </c>
      <c r="CG25" s="24">
        <f>(1+$F$15)*Assumptions!CG62</f>
        <v/>
      </c>
      <c r="CH25" s="24">
        <f>(1+$F$15)*Assumptions!CH62</f>
        <v/>
      </c>
      <c r="CI25" s="24">
        <f>(1+$F$15)*Assumptions!CI62</f>
        <v/>
      </c>
      <c r="CJ25" s="24">
        <f>(1+$F$15)*Assumptions!CJ62</f>
        <v/>
      </c>
      <c r="CK25" s="24">
        <f>(1+$F$15)*Assumptions!CK62</f>
        <v/>
      </c>
      <c r="CL25" s="24">
        <f>(1+$F$15)*Assumptions!CL62</f>
        <v/>
      </c>
      <c r="CM25" s="24">
        <f>(1+$F$15)*Assumptions!CM62</f>
        <v/>
      </c>
      <c r="CN25" s="24">
        <f>(1+$F$15)*Assumptions!CN62</f>
        <v/>
      </c>
      <c r="CO25" s="24">
        <f>(1+$F$15)*Assumptions!CO62</f>
        <v/>
      </c>
      <c r="CP25" s="24">
        <f>(1+$F$15)*Assumptions!CP62</f>
        <v/>
      </c>
      <c r="CQ25" s="24">
        <f>(1+$F$15)*Assumptions!CQ62</f>
        <v/>
      </c>
      <c r="CR25" s="24">
        <f>(1+$F$15)*Assumptions!CR62</f>
        <v/>
      </c>
      <c r="CS25" s="24">
        <f>(1+$F$15)*Assumptions!CS62</f>
        <v/>
      </c>
      <c r="CT25" s="24">
        <f>(1+$F$15)*Assumptions!CT62</f>
        <v/>
      </c>
      <c r="CU25" s="24">
        <f>(1+$F$15)*Assumptions!CU62</f>
        <v/>
      </c>
      <c r="CV25" s="24">
        <f>(1+$F$15)*Assumptions!CV62</f>
        <v/>
      </c>
      <c r="CW25" s="24">
        <f>(1+$F$15)*Assumptions!CW62</f>
        <v/>
      </c>
      <c r="CX25" s="24">
        <f>(1+$F$15)*Assumptions!CX62</f>
        <v/>
      </c>
      <c r="CY25" s="24">
        <f>(1+$F$15)*Assumptions!CY62</f>
        <v/>
      </c>
      <c r="CZ25" s="24">
        <f>(1+$F$15)*Assumptions!CZ62</f>
        <v/>
      </c>
      <c r="DA25" s="24">
        <f>(1+$F$15)*Assumptions!DA62</f>
        <v/>
      </c>
      <c r="DB25" s="24">
        <f>(1+$F$15)*Assumptions!DB62</f>
        <v/>
      </c>
    </row>
    <row r="26" outlineLevel="3">
      <c r="E26" s="2">
        <f>Assumptions!E63</f>
        <v/>
      </c>
      <c r="G26" s="21">
        <f>Assumptions!G63</f>
        <v/>
      </c>
      <c r="Y26" s="22">
        <f>SUM(AA26:DB26)</f>
        <v/>
      </c>
      <c r="AA26" s="24">
        <f>(1+$F$15)*Assumptions!AA63</f>
        <v/>
      </c>
      <c r="AB26" s="24">
        <f>(1+$F$15)*Assumptions!AB63</f>
        <v/>
      </c>
      <c r="AC26" s="24">
        <f>(1+$F$15)*Assumptions!AC63</f>
        <v/>
      </c>
      <c r="AD26" s="24">
        <f>(1+$F$15)*Assumptions!AD63</f>
        <v/>
      </c>
      <c r="AE26" s="24">
        <f>(1+$F$15)*Assumptions!AE63</f>
        <v/>
      </c>
      <c r="AF26" s="24">
        <f>(1+$F$15)*Assumptions!AF63</f>
        <v/>
      </c>
      <c r="AG26" s="24">
        <f>(1+$F$15)*Assumptions!AG63</f>
        <v/>
      </c>
      <c r="AH26" s="24">
        <f>(1+$F$15)*Assumptions!AH63</f>
        <v/>
      </c>
      <c r="AI26" s="24">
        <f>(1+$F$15)*Assumptions!AI63</f>
        <v/>
      </c>
      <c r="AJ26" s="24">
        <f>(1+$F$15)*Assumptions!AJ63</f>
        <v/>
      </c>
      <c r="AK26" s="24">
        <f>(1+$F$15)*Assumptions!AK63</f>
        <v/>
      </c>
      <c r="AL26" s="24">
        <f>(1+$F$15)*Assumptions!AL63</f>
        <v/>
      </c>
      <c r="AM26" s="24">
        <f>(1+$F$15)*Assumptions!AM63</f>
        <v/>
      </c>
      <c r="AN26" s="24">
        <f>(1+$F$15)*Assumptions!AN63</f>
        <v/>
      </c>
      <c r="AO26" s="24">
        <f>(1+$F$15)*Assumptions!AO63</f>
        <v/>
      </c>
      <c r="AP26" s="24">
        <f>(1+$F$15)*Assumptions!AP63</f>
        <v/>
      </c>
      <c r="AQ26" s="24">
        <f>(1+$F$15)*Assumptions!AQ63</f>
        <v/>
      </c>
      <c r="AR26" s="24">
        <f>(1+$F$15)*Assumptions!AR63</f>
        <v/>
      </c>
      <c r="AS26" s="24">
        <f>(1+$F$15)*Assumptions!AS63</f>
        <v/>
      </c>
      <c r="AT26" s="24">
        <f>(1+$F$15)*Assumptions!AT63</f>
        <v/>
      </c>
      <c r="AU26" s="24">
        <f>(1+$F$15)*Assumptions!AU63</f>
        <v/>
      </c>
      <c r="AV26" s="24">
        <f>(1+$F$15)*Assumptions!AV63</f>
        <v/>
      </c>
      <c r="AW26" s="24">
        <f>(1+$F$15)*Assumptions!AW63</f>
        <v/>
      </c>
      <c r="AX26" s="24">
        <f>(1+$F$15)*Assumptions!AX63</f>
        <v/>
      </c>
      <c r="AY26" s="24">
        <f>(1+$F$15)*Assumptions!AY63</f>
        <v/>
      </c>
      <c r="AZ26" s="24">
        <f>(1+$F$15)*Assumptions!AZ63</f>
        <v/>
      </c>
      <c r="BA26" s="24">
        <f>(1+$F$15)*Assumptions!BA63</f>
        <v/>
      </c>
      <c r="BB26" s="24">
        <f>(1+$F$15)*Assumptions!BB63</f>
        <v/>
      </c>
      <c r="BC26" s="24">
        <f>(1+$F$15)*Assumptions!BC63</f>
        <v/>
      </c>
      <c r="BD26" s="24">
        <f>(1+$F$15)*Assumptions!BD63</f>
        <v/>
      </c>
      <c r="BE26" s="24">
        <f>(1+$F$15)*Assumptions!BE63</f>
        <v/>
      </c>
      <c r="BF26" s="24">
        <f>(1+$F$15)*Assumptions!BF63</f>
        <v/>
      </c>
      <c r="BG26" s="24">
        <f>(1+$F$15)*Assumptions!BG63</f>
        <v/>
      </c>
      <c r="BH26" s="24">
        <f>(1+$F$15)*Assumptions!BH63</f>
        <v/>
      </c>
      <c r="BI26" s="24">
        <f>(1+$F$15)*Assumptions!BI63</f>
        <v/>
      </c>
      <c r="BJ26" s="24">
        <f>(1+$F$15)*Assumptions!BJ63</f>
        <v/>
      </c>
      <c r="BK26" s="24">
        <f>(1+$F$15)*Assumptions!BK63</f>
        <v/>
      </c>
      <c r="BL26" s="24">
        <f>(1+$F$15)*Assumptions!BL63</f>
        <v/>
      </c>
      <c r="BM26" s="24">
        <f>(1+$F$15)*Assumptions!BM63</f>
        <v/>
      </c>
      <c r="BN26" s="24">
        <f>(1+$F$15)*Assumptions!BN63</f>
        <v/>
      </c>
      <c r="BO26" s="24">
        <f>(1+$F$15)*Assumptions!BO63</f>
        <v/>
      </c>
      <c r="BP26" s="24">
        <f>(1+$F$15)*Assumptions!BP63</f>
        <v/>
      </c>
      <c r="BQ26" s="24">
        <f>(1+$F$15)*Assumptions!BQ63</f>
        <v/>
      </c>
      <c r="BR26" s="24">
        <f>(1+$F$15)*Assumptions!BR63</f>
        <v/>
      </c>
      <c r="BS26" s="24">
        <f>(1+$F$15)*Assumptions!BS63</f>
        <v/>
      </c>
      <c r="BT26" s="24">
        <f>(1+$F$15)*Assumptions!BT63</f>
        <v/>
      </c>
      <c r="BU26" s="24">
        <f>(1+$F$15)*Assumptions!BU63</f>
        <v/>
      </c>
      <c r="BV26" s="24">
        <f>(1+$F$15)*Assumptions!BV63</f>
        <v/>
      </c>
      <c r="BW26" s="24">
        <f>(1+$F$15)*Assumptions!BW63</f>
        <v/>
      </c>
      <c r="BX26" s="24">
        <f>(1+$F$15)*Assumptions!BX63</f>
        <v/>
      </c>
      <c r="BY26" s="24">
        <f>(1+$F$15)*Assumptions!BY63</f>
        <v/>
      </c>
      <c r="BZ26" s="24">
        <f>(1+$F$15)*Assumptions!BZ63</f>
        <v/>
      </c>
      <c r="CA26" s="24">
        <f>(1+$F$15)*Assumptions!CA63</f>
        <v/>
      </c>
      <c r="CB26" s="24">
        <f>(1+$F$15)*Assumptions!CB63</f>
        <v/>
      </c>
      <c r="CC26" s="24">
        <f>(1+$F$15)*Assumptions!CC63</f>
        <v/>
      </c>
      <c r="CD26" s="24">
        <f>(1+$F$15)*Assumptions!CD63</f>
        <v/>
      </c>
      <c r="CE26" s="24">
        <f>(1+$F$15)*Assumptions!CE63</f>
        <v/>
      </c>
      <c r="CF26" s="24">
        <f>(1+$F$15)*Assumptions!CF63</f>
        <v/>
      </c>
      <c r="CG26" s="24">
        <f>(1+$F$15)*Assumptions!CG63</f>
        <v/>
      </c>
      <c r="CH26" s="24">
        <f>(1+$F$15)*Assumptions!CH63</f>
        <v/>
      </c>
      <c r="CI26" s="24">
        <f>(1+$F$15)*Assumptions!CI63</f>
        <v/>
      </c>
      <c r="CJ26" s="24">
        <f>(1+$F$15)*Assumptions!CJ63</f>
        <v/>
      </c>
      <c r="CK26" s="24">
        <f>(1+$F$15)*Assumptions!CK63</f>
        <v/>
      </c>
      <c r="CL26" s="24">
        <f>(1+$F$15)*Assumptions!CL63</f>
        <v/>
      </c>
      <c r="CM26" s="24">
        <f>(1+$F$15)*Assumptions!CM63</f>
        <v/>
      </c>
      <c r="CN26" s="24">
        <f>(1+$F$15)*Assumptions!CN63</f>
        <v/>
      </c>
      <c r="CO26" s="24">
        <f>(1+$F$15)*Assumptions!CO63</f>
        <v/>
      </c>
      <c r="CP26" s="24">
        <f>(1+$F$15)*Assumptions!CP63</f>
        <v/>
      </c>
      <c r="CQ26" s="24">
        <f>(1+$F$15)*Assumptions!CQ63</f>
        <v/>
      </c>
      <c r="CR26" s="24">
        <f>(1+$F$15)*Assumptions!CR63</f>
        <v/>
      </c>
      <c r="CS26" s="24">
        <f>(1+$F$15)*Assumptions!CS63</f>
        <v/>
      </c>
      <c r="CT26" s="24">
        <f>(1+$F$15)*Assumptions!CT63</f>
        <v/>
      </c>
      <c r="CU26" s="24">
        <f>(1+$F$15)*Assumptions!CU63</f>
        <v/>
      </c>
      <c r="CV26" s="24">
        <f>(1+$F$15)*Assumptions!CV63</f>
        <v/>
      </c>
      <c r="CW26" s="24">
        <f>(1+$F$15)*Assumptions!CW63</f>
        <v/>
      </c>
      <c r="CX26" s="24">
        <f>(1+$F$15)*Assumptions!CX63</f>
        <v/>
      </c>
      <c r="CY26" s="24">
        <f>(1+$F$15)*Assumptions!CY63</f>
        <v/>
      </c>
      <c r="CZ26" s="24">
        <f>(1+$F$15)*Assumptions!CZ63</f>
        <v/>
      </c>
      <c r="DA26" s="24">
        <f>(1+$F$15)*Assumptions!DA63</f>
        <v/>
      </c>
      <c r="DB26" s="24">
        <f>(1+$F$15)*Assumptions!DB63</f>
        <v/>
      </c>
    </row>
    <row r="27" outlineLevel="3">
      <c r="E27" s="28" t="inlineStr">
        <is>
          <t>Total Development CAPEX inc. overrun</t>
        </is>
      </c>
      <c r="G27" s="21">
        <f>Assumptions!G64</f>
        <v/>
      </c>
      <c r="Y27" s="30">
        <f>SUM(AA27:DB27)</f>
        <v/>
      </c>
      <c r="AA27" s="38">
        <f>SUM(AA17:AA26)</f>
        <v/>
      </c>
      <c r="AB27" s="38">
        <f>SUM(AB17:AB26)</f>
        <v/>
      </c>
      <c r="AC27" s="38">
        <f>SUM(AC17:AC26)</f>
        <v/>
      </c>
      <c r="AD27" s="38">
        <f>SUM(AD17:AD26)</f>
        <v/>
      </c>
      <c r="AE27" s="38">
        <f>SUM(AE17:AE26)</f>
        <v/>
      </c>
      <c r="AF27" s="38">
        <f>SUM(AF17:AF26)</f>
        <v/>
      </c>
      <c r="AG27" s="38">
        <f>SUM(AG17:AG26)</f>
        <v/>
      </c>
      <c r="AH27" s="38">
        <f>SUM(AH17:AH26)</f>
        <v/>
      </c>
      <c r="AI27" s="38">
        <f>SUM(AI17:AI26)</f>
        <v/>
      </c>
      <c r="AJ27" s="38">
        <f>SUM(AJ17:AJ26)</f>
        <v/>
      </c>
      <c r="AK27" s="38">
        <f>SUM(AK17:AK26)</f>
        <v/>
      </c>
      <c r="AL27" s="38">
        <f>SUM(AL17:AL26)</f>
        <v/>
      </c>
      <c r="AM27" s="38">
        <f>SUM(AM17:AM26)</f>
        <v/>
      </c>
      <c r="AN27" s="38">
        <f>SUM(AN17:AN26)</f>
        <v/>
      </c>
      <c r="AO27" s="38">
        <f>SUM(AO17:AO26)</f>
        <v/>
      </c>
      <c r="AP27" s="38">
        <f>SUM(AP17:AP26)</f>
        <v/>
      </c>
      <c r="AQ27" s="38">
        <f>SUM(AQ17:AQ26)</f>
        <v/>
      </c>
      <c r="AR27" s="38">
        <f>SUM(AR17:AR26)</f>
        <v/>
      </c>
      <c r="AS27" s="38">
        <f>SUM(AS17:AS26)</f>
        <v/>
      </c>
      <c r="AT27" s="38">
        <f>SUM(AT17:AT26)</f>
        <v/>
      </c>
      <c r="AU27" s="38">
        <f>SUM(AU17:AU26)</f>
        <v/>
      </c>
      <c r="AV27" s="38">
        <f>SUM(AV17:AV26)</f>
        <v/>
      </c>
      <c r="AW27" s="38">
        <f>SUM(AW17:AW26)</f>
        <v/>
      </c>
      <c r="AX27" s="38">
        <f>SUM(AX17:AX26)</f>
        <v/>
      </c>
      <c r="AY27" s="38">
        <f>SUM(AY17:AY26)</f>
        <v/>
      </c>
      <c r="AZ27" s="38">
        <f>SUM(AZ17:AZ26)</f>
        <v/>
      </c>
      <c r="BA27" s="38">
        <f>SUM(BA17:BA26)</f>
        <v/>
      </c>
      <c r="BB27" s="38">
        <f>SUM(BB17:BB26)</f>
        <v/>
      </c>
      <c r="BC27" s="38">
        <f>SUM(BC17:BC26)</f>
        <v/>
      </c>
      <c r="BD27" s="38">
        <f>SUM(BD17:BD26)</f>
        <v/>
      </c>
      <c r="BE27" s="38">
        <f>SUM(BE17:BE26)</f>
        <v/>
      </c>
      <c r="BF27" s="38">
        <f>SUM(BF17:BF26)</f>
        <v/>
      </c>
      <c r="BG27" s="38">
        <f>SUM(BG17:BG26)</f>
        <v/>
      </c>
      <c r="BH27" s="38">
        <f>SUM(BH17:BH26)</f>
        <v/>
      </c>
      <c r="BI27" s="38">
        <f>SUM(BI17:BI26)</f>
        <v/>
      </c>
      <c r="BJ27" s="38">
        <f>SUM(BJ17:BJ26)</f>
        <v/>
      </c>
      <c r="BK27" s="38">
        <f>SUM(BK17:BK26)</f>
        <v/>
      </c>
      <c r="BL27" s="38">
        <f>SUM(BL17:BL26)</f>
        <v/>
      </c>
      <c r="BM27" s="38">
        <f>SUM(BM17:BM26)</f>
        <v/>
      </c>
      <c r="BN27" s="38">
        <f>SUM(BN17:BN26)</f>
        <v/>
      </c>
      <c r="BO27" s="38">
        <f>SUM(BO17:BO26)</f>
        <v/>
      </c>
      <c r="BP27" s="38">
        <f>SUM(BP17:BP26)</f>
        <v/>
      </c>
      <c r="BQ27" s="38">
        <f>SUM(BQ17:BQ26)</f>
        <v/>
      </c>
      <c r="BR27" s="38">
        <f>SUM(BR17:BR26)</f>
        <v/>
      </c>
      <c r="BS27" s="38">
        <f>SUM(BS17:BS26)</f>
        <v/>
      </c>
      <c r="BT27" s="38">
        <f>SUM(BT17:BT26)</f>
        <v/>
      </c>
      <c r="BU27" s="38">
        <f>SUM(BU17:BU26)</f>
        <v/>
      </c>
      <c r="BV27" s="38">
        <f>SUM(BV17:BV26)</f>
        <v/>
      </c>
      <c r="BW27" s="38">
        <f>SUM(BW17:BW26)</f>
        <v/>
      </c>
      <c r="BX27" s="38">
        <f>SUM(BX17:BX26)</f>
        <v/>
      </c>
      <c r="BY27" s="38">
        <f>SUM(BY17:BY26)</f>
        <v/>
      </c>
      <c r="BZ27" s="38">
        <f>SUM(BZ17:BZ26)</f>
        <v/>
      </c>
      <c r="CA27" s="38">
        <f>SUM(CA17:CA26)</f>
        <v/>
      </c>
      <c r="CB27" s="38">
        <f>SUM(CB17:CB26)</f>
        <v/>
      </c>
      <c r="CC27" s="38">
        <f>SUM(CC17:CC26)</f>
        <v/>
      </c>
      <c r="CD27" s="38">
        <f>SUM(CD17:CD26)</f>
        <v/>
      </c>
      <c r="CE27" s="38">
        <f>SUM(CE17:CE26)</f>
        <v/>
      </c>
      <c r="CF27" s="38">
        <f>SUM(CF17:CF26)</f>
        <v/>
      </c>
      <c r="CG27" s="38">
        <f>SUM(CG17:CG26)</f>
        <v/>
      </c>
      <c r="CH27" s="38">
        <f>SUM(CH17:CH26)</f>
        <v/>
      </c>
      <c r="CI27" s="38">
        <f>SUM(CI17:CI26)</f>
        <v/>
      </c>
      <c r="CJ27" s="38">
        <f>SUM(CJ17:CJ26)</f>
        <v/>
      </c>
      <c r="CK27" s="38">
        <f>SUM(CK17:CK26)</f>
        <v/>
      </c>
      <c r="CL27" s="38">
        <f>SUM(CL17:CL26)</f>
        <v/>
      </c>
      <c r="CM27" s="38">
        <f>SUM(CM17:CM26)</f>
        <v/>
      </c>
      <c r="CN27" s="38">
        <f>SUM(CN17:CN26)</f>
        <v/>
      </c>
      <c r="CO27" s="38">
        <f>SUM(CO17:CO26)</f>
        <v/>
      </c>
      <c r="CP27" s="38">
        <f>SUM(CP17:CP26)</f>
        <v/>
      </c>
      <c r="CQ27" s="38">
        <f>SUM(CQ17:CQ26)</f>
        <v/>
      </c>
      <c r="CR27" s="38">
        <f>SUM(CR17:CR26)</f>
        <v/>
      </c>
      <c r="CS27" s="38">
        <f>SUM(CS17:CS26)</f>
        <v/>
      </c>
      <c r="CT27" s="38">
        <f>SUM(CT17:CT26)</f>
        <v/>
      </c>
      <c r="CU27" s="38">
        <f>SUM(CU17:CU26)</f>
        <v/>
      </c>
      <c r="CV27" s="38">
        <f>SUM(CV17:CV26)</f>
        <v/>
      </c>
      <c r="CW27" s="38">
        <f>SUM(CW17:CW26)</f>
        <v/>
      </c>
      <c r="CX27" s="38">
        <f>SUM(CX17:CX26)</f>
        <v/>
      </c>
      <c r="CY27" s="38">
        <f>SUM(CY17:CY26)</f>
        <v/>
      </c>
      <c r="CZ27" s="38">
        <f>SUM(CZ17:CZ26)</f>
        <v/>
      </c>
      <c r="DA27" s="38">
        <f>SUM(DA17:DA26)</f>
        <v/>
      </c>
      <c r="DB27" s="38">
        <f>SUM(DB17:DB26)</f>
        <v/>
      </c>
    </row>
    <row r="28" outlineLevel="3"/>
    <row r="29" outlineLevel="3">
      <c r="E29" s="2" t="inlineStr">
        <is>
          <t>Cumulative development CAPEX</t>
        </is>
      </c>
      <c r="G29" s="21">
        <f>Currency_unit&amp;"'M"</f>
        <v/>
      </c>
      <c r="AA29" s="24">
        <f>SUM($AA27:AA27)</f>
        <v/>
      </c>
      <c r="AB29" s="24">
        <f>SUM($AA27:AB27)</f>
        <v/>
      </c>
      <c r="AC29" s="24">
        <f>SUM($AA27:AC27)</f>
        <v/>
      </c>
      <c r="AD29" s="24">
        <f>SUM($AA27:AD27)</f>
        <v/>
      </c>
      <c r="AE29" s="24">
        <f>SUM($AA27:AE27)</f>
        <v/>
      </c>
      <c r="AF29" s="24">
        <f>SUM($AA27:AF27)</f>
        <v/>
      </c>
      <c r="AG29" s="24">
        <f>SUM($AA27:AG27)</f>
        <v/>
      </c>
      <c r="AH29" s="24">
        <f>SUM($AA27:AH27)</f>
        <v/>
      </c>
      <c r="AI29" s="24">
        <f>SUM($AA27:AI27)</f>
        <v/>
      </c>
      <c r="AJ29" s="24">
        <f>SUM($AA27:AJ27)</f>
        <v/>
      </c>
      <c r="AK29" s="24">
        <f>SUM($AA27:AK27)</f>
        <v/>
      </c>
      <c r="AL29" s="24">
        <f>SUM($AA27:AL27)</f>
        <v/>
      </c>
      <c r="AM29" s="24">
        <f>SUM($AA27:AM27)</f>
        <v/>
      </c>
      <c r="AN29" s="24">
        <f>SUM($AA27:AN27)</f>
        <v/>
      </c>
      <c r="AO29" s="24">
        <f>SUM($AA27:AO27)</f>
        <v/>
      </c>
      <c r="AP29" s="24">
        <f>SUM($AA27:AP27)</f>
        <v/>
      </c>
      <c r="AQ29" s="24">
        <f>SUM($AA27:AQ27)</f>
        <v/>
      </c>
      <c r="AR29" s="24">
        <f>SUM($AA27:AR27)</f>
        <v/>
      </c>
      <c r="AS29" s="24">
        <f>SUM($AA27:AS27)</f>
        <v/>
      </c>
      <c r="AT29" s="24">
        <f>SUM($AA27:AT27)</f>
        <v/>
      </c>
      <c r="AU29" s="24">
        <f>SUM($AA27:AU27)</f>
        <v/>
      </c>
      <c r="AV29" s="24">
        <f>SUM($AA27:AV27)</f>
        <v/>
      </c>
      <c r="AW29" s="24">
        <f>SUM($AA27:AW27)</f>
        <v/>
      </c>
      <c r="AX29" s="24">
        <f>SUM($AA27:AX27)</f>
        <v/>
      </c>
      <c r="AY29" s="24">
        <f>SUM($AA27:AY27)</f>
        <v/>
      </c>
      <c r="AZ29" s="24">
        <f>SUM($AA27:AZ27)</f>
        <v/>
      </c>
      <c r="BA29" s="24">
        <f>SUM($AA27:BA27)</f>
        <v/>
      </c>
      <c r="BB29" s="24">
        <f>SUM($AA27:BB27)</f>
        <v/>
      </c>
      <c r="BC29" s="24">
        <f>SUM($AA27:BC27)</f>
        <v/>
      </c>
      <c r="BD29" s="24">
        <f>SUM($AA27:BD27)</f>
        <v/>
      </c>
      <c r="BE29" s="24">
        <f>SUM($AA27:BE27)</f>
        <v/>
      </c>
      <c r="BF29" s="24">
        <f>SUM($AA27:BF27)</f>
        <v/>
      </c>
      <c r="BG29" s="24">
        <f>SUM($AA27:BG27)</f>
        <v/>
      </c>
      <c r="BH29" s="24">
        <f>SUM($AA27:BH27)</f>
        <v/>
      </c>
      <c r="BI29" s="24">
        <f>SUM($AA27:BI27)</f>
        <v/>
      </c>
      <c r="BJ29" s="24">
        <f>SUM($AA27:BJ27)</f>
        <v/>
      </c>
      <c r="BK29" s="24">
        <f>SUM($AA27:BK27)</f>
        <v/>
      </c>
      <c r="BL29" s="24">
        <f>SUM($AA27:BL27)</f>
        <v/>
      </c>
      <c r="BM29" s="24">
        <f>SUM($AA27:BM27)</f>
        <v/>
      </c>
      <c r="BN29" s="24">
        <f>SUM($AA27:BN27)</f>
        <v/>
      </c>
      <c r="BO29" s="24">
        <f>SUM($AA27:BO27)</f>
        <v/>
      </c>
      <c r="BP29" s="24">
        <f>SUM($AA27:BP27)</f>
        <v/>
      </c>
      <c r="BQ29" s="24">
        <f>SUM($AA27:BQ27)</f>
        <v/>
      </c>
      <c r="BR29" s="24">
        <f>SUM($AA27:BR27)</f>
        <v/>
      </c>
      <c r="BS29" s="24">
        <f>SUM($AA27:BS27)</f>
        <v/>
      </c>
      <c r="BT29" s="24">
        <f>SUM($AA27:BT27)</f>
        <v/>
      </c>
      <c r="BU29" s="24">
        <f>SUM($AA27:BU27)</f>
        <v/>
      </c>
      <c r="BV29" s="24">
        <f>SUM($AA27:BV27)</f>
        <v/>
      </c>
      <c r="BW29" s="24">
        <f>SUM($AA27:BW27)</f>
        <v/>
      </c>
      <c r="BX29" s="24">
        <f>SUM($AA27:BX27)</f>
        <v/>
      </c>
      <c r="BY29" s="24">
        <f>SUM($AA27:BY27)</f>
        <v/>
      </c>
      <c r="BZ29" s="24">
        <f>SUM($AA27:BZ27)</f>
        <v/>
      </c>
      <c r="CA29" s="24">
        <f>SUM($AA27:CA27)</f>
        <v/>
      </c>
      <c r="CB29" s="24">
        <f>SUM($AA27:CB27)</f>
        <v/>
      </c>
      <c r="CC29" s="24">
        <f>SUM($AA27:CC27)</f>
        <v/>
      </c>
      <c r="CD29" s="24">
        <f>SUM($AA27:CD27)</f>
        <v/>
      </c>
      <c r="CE29" s="24">
        <f>SUM($AA27:CE27)</f>
        <v/>
      </c>
      <c r="CF29" s="24">
        <f>SUM($AA27:CF27)</f>
        <v/>
      </c>
      <c r="CG29" s="24">
        <f>SUM($AA27:CG27)</f>
        <v/>
      </c>
      <c r="CH29" s="24">
        <f>SUM($AA27:CH27)</f>
        <v/>
      </c>
      <c r="CI29" s="24">
        <f>SUM($AA27:CI27)</f>
        <v/>
      </c>
      <c r="CJ29" s="24">
        <f>SUM($AA27:CJ27)</f>
        <v/>
      </c>
      <c r="CK29" s="24">
        <f>SUM($AA27:CK27)</f>
        <v/>
      </c>
      <c r="CL29" s="24">
        <f>SUM($AA27:CL27)</f>
        <v/>
      </c>
      <c r="CM29" s="24">
        <f>SUM($AA27:CM27)</f>
        <v/>
      </c>
      <c r="CN29" s="24">
        <f>SUM($AA27:CN27)</f>
        <v/>
      </c>
      <c r="CO29" s="24">
        <f>SUM($AA27:CO27)</f>
        <v/>
      </c>
      <c r="CP29" s="24">
        <f>SUM($AA27:CP27)</f>
        <v/>
      </c>
      <c r="CQ29" s="24">
        <f>SUM($AA27:CQ27)</f>
        <v/>
      </c>
      <c r="CR29" s="24">
        <f>SUM($AA27:CR27)</f>
        <v/>
      </c>
      <c r="CS29" s="24">
        <f>SUM($AA27:CS27)</f>
        <v/>
      </c>
      <c r="CT29" s="24">
        <f>SUM($AA27:CT27)</f>
        <v/>
      </c>
      <c r="CU29" s="24">
        <f>SUM($AA27:CU27)</f>
        <v/>
      </c>
      <c r="CV29" s="24">
        <f>SUM($AA27:CV27)</f>
        <v/>
      </c>
      <c r="CW29" s="24">
        <f>SUM($AA27:CW27)</f>
        <v/>
      </c>
      <c r="CX29" s="24">
        <f>SUM($AA27:CX27)</f>
        <v/>
      </c>
      <c r="CY29" s="24">
        <f>SUM($AA27:CY27)</f>
        <v/>
      </c>
      <c r="CZ29" s="24">
        <f>SUM($AA27:CZ27)</f>
        <v/>
      </c>
      <c r="DA29" s="24">
        <f>SUM($AA27:DA27)</f>
        <v/>
      </c>
      <c r="DB29" s="24">
        <f>SUM($AA27:DB27)</f>
        <v/>
      </c>
    </row>
    <row r="30" outlineLevel="3"/>
    <row r="31" outlineLevel="2"/>
    <row r="32" outlineLevel="1"/>
    <row r="33" outlineLevel="1" ht="20.4" customHeight="1" thickBot="1">
      <c r="A33" s="18" t="inlineStr">
        <is>
          <t>Physicals</t>
        </is>
      </c>
      <c r="B33" s="18" t="n"/>
      <c r="C33" s="18" t="n"/>
      <c r="D33" s="18" t="n"/>
      <c r="E33" s="18" t="n"/>
      <c r="F33" s="18" t="n"/>
      <c r="G33" s="18" t="n"/>
      <c r="H33" s="18" t="n"/>
      <c r="I33" s="18" t="n"/>
      <c r="J33" s="18" t="n"/>
      <c r="K33" s="18" t="n"/>
      <c r="L33" s="18" t="n"/>
      <c r="M33" s="18" t="n"/>
      <c r="N33" s="18" t="n"/>
      <c r="O33" s="18" t="n"/>
      <c r="P33" s="18" t="n"/>
      <c r="Q33" s="18" t="n"/>
      <c r="R33" s="18" t="n"/>
      <c r="S33" s="18" t="n"/>
      <c r="T33" s="18" t="n"/>
      <c r="U33" s="18" t="n"/>
      <c r="V33" s="18" t="n"/>
      <c r="W33" s="18" t="n"/>
      <c r="X33" s="18" t="n"/>
      <c r="Y33" s="18" t="n"/>
      <c r="Z33" s="18" t="n"/>
      <c r="AA33" s="18" t="n"/>
      <c r="AB33" s="18" t="n"/>
      <c r="AC33" s="18" t="n"/>
      <c r="AD33" s="18" t="n"/>
      <c r="AE33" s="18" t="n"/>
      <c r="AF33" s="18" t="n"/>
      <c r="AG33" s="18" t="n"/>
      <c r="AH33" s="18" t="n"/>
      <c r="AI33" s="18" t="n"/>
      <c r="AJ33" s="18" t="n"/>
      <c r="AK33" s="18" t="n"/>
      <c r="AL33" s="18" t="n"/>
      <c r="AM33" s="18" t="n"/>
      <c r="AN33" s="18" t="n"/>
      <c r="AO33" s="18" t="n"/>
      <c r="AP33" s="18" t="n"/>
      <c r="AQ33" s="18" t="n"/>
      <c r="AR33" s="18" t="n"/>
      <c r="AS33" s="18" t="n"/>
      <c r="AT33" s="18" t="n"/>
      <c r="AU33" s="18" t="n"/>
      <c r="AV33" s="18" t="n"/>
      <c r="AW33" s="18" t="n"/>
      <c r="AX33" s="18" t="n"/>
      <c r="AY33" s="18" t="n"/>
      <c r="AZ33" s="18" t="n"/>
      <c r="BA33" s="18" t="n"/>
      <c r="BB33" s="18" t="n"/>
      <c r="BC33" s="18" t="n"/>
      <c r="BD33" s="18" t="n"/>
      <c r="BE33" s="18" t="n"/>
      <c r="BF33" s="18" t="n"/>
      <c r="BG33" s="18" t="n"/>
      <c r="BH33" s="18" t="n"/>
      <c r="BI33" s="18" t="n"/>
      <c r="BJ33" s="18" t="n"/>
      <c r="BK33" s="18" t="n"/>
      <c r="BL33" s="18" t="n"/>
      <c r="BM33" s="18" t="n"/>
      <c r="BN33" s="18" t="n"/>
      <c r="BO33" s="18" t="n"/>
      <c r="BP33" s="18" t="n"/>
      <c r="BQ33" s="18" t="n"/>
      <c r="BR33" s="18" t="n"/>
      <c r="BS33" s="18" t="n"/>
      <c r="BT33" s="18" t="n"/>
      <c r="BU33" s="18" t="n"/>
      <c r="BV33" s="18" t="n"/>
      <c r="BW33" s="18" t="n"/>
      <c r="BX33" s="18" t="n"/>
      <c r="BY33" s="18" t="n"/>
      <c r="BZ33" s="18" t="n"/>
      <c r="CA33" s="18" t="n"/>
      <c r="CB33" s="18" t="n"/>
      <c r="CC33" s="18" t="n"/>
      <c r="CD33" s="18" t="n"/>
      <c r="CE33" s="18" t="n"/>
      <c r="CF33" s="18" t="n"/>
      <c r="CG33" s="18" t="n"/>
      <c r="CH33" s="18" t="n"/>
      <c r="CI33" s="18" t="n"/>
      <c r="CJ33" s="18" t="n"/>
      <c r="CK33" s="18" t="n"/>
      <c r="CL33" s="18" t="n"/>
      <c r="CM33" s="18" t="n"/>
      <c r="CN33" s="18" t="n"/>
      <c r="CO33" s="18" t="n"/>
      <c r="CP33" s="18" t="n"/>
      <c r="CQ33" s="18" t="n"/>
      <c r="CR33" s="18" t="n"/>
      <c r="CS33" s="18" t="n"/>
      <c r="CT33" s="18" t="n"/>
      <c r="CU33" s="18" t="n"/>
      <c r="CV33" s="18" t="n"/>
      <c r="CW33" s="18" t="n"/>
      <c r="CX33" s="18" t="n"/>
      <c r="CY33" s="18" t="n"/>
      <c r="CZ33" s="18" t="n"/>
      <c r="DA33" s="18" t="n"/>
      <c r="DB33" s="18" t="n"/>
      <c r="DC33" s="18" t="n"/>
    </row>
    <row r="34" outlineLevel="2" ht="15" customHeight="1" thickTop="1"/>
    <row r="35" outlineLevel="2" ht="18" customHeight="1" thickBot="1">
      <c r="B35" s="19" t="inlineStr">
        <is>
          <t>Mining</t>
        </is>
      </c>
      <c r="C35" s="19" t="n"/>
      <c r="D35" s="19" t="n"/>
      <c r="E35" s="19" t="n"/>
      <c r="F35" s="19" t="n"/>
      <c r="G35" s="19" t="n"/>
      <c r="H35" s="19" t="n"/>
      <c r="I35" s="19" t="n"/>
      <c r="J35" s="19" t="n"/>
      <c r="K35" s="19" t="n"/>
      <c r="L35" s="19" t="n"/>
      <c r="M35" s="19" t="n"/>
      <c r="N35" s="19" t="n"/>
      <c r="O35" s="19" t="n"/>
      <c r="P35" s="19" t="n"/>
      <c r="Q35" s="19" t="n"/>
      <c r="R35" s="19" t="n"/>
      <c r="S35" s="19" t="n"/>
      <c r="T35" s="19" t="n"/>
      <c r="U35" s="19" t="n"/>
      <c r="V35" s="19" t="n"/>
      <c r="W35" s="19" t="n"/>
      <c r="X35" s="19" t="n"/>
      <c r="Y35" s="19" t="n"/>
      <c r="Z35" s="19" t="n"/>
      <c r="AA35" s="19" t="n"/>
      <c r="AB35" s="19" t="n"/>
      <c r="AC35" s="19" t="n"/>
      <c r="AD35" s="19" t="n"/>
      <c r="AE35" s="19" t="n"/>
      <c r="AF35" s="19" t="n"/>
      <c r="AG35" s="19" t="n"/>
      <c r="AH35" s="19" t="n"/>
      <c r="AI35" s="19" t="n"/>
      <c r="AJ35" s="19" t="n"/>
      <c r="AK35" s="19" t="n"/>
      <c r="AL35" s="19" t="n"/>
      <c r="AM35" s="19" t="n"/>
      <c r="AN35" s="19" t="n"/>
      <c r="AO35" s="19" t="n"/>
      <c r="AP35" s="19" t="n"/>
      <c r="AQ35" s="19" t="n"/>
      <c r="AR35" s="19" t="n"/>
      <c r="AS35" s="19" t="n"/>
      <c r="AT35" s="19" t="n"/>
      <c r="AU35" s="19" t="n"/>
      <c r="AV35" s="19" t="n"/>
      <c r="AW35" s="19" t="n"/>
      <c r="AX35" s="19" t="n"/>
      <c r="AY35" s="19" t="n"/>
      <c r="AZ35" s="19" t="n"/>
      <c r="BA35" s="19" t="n"/>
      <c r="BB35" s="19" t="n"/>
      <c r="BC35" s="19" t="n"/>
      <c r="BD35" s="19" t="n"/>
      <c r="BE35" s="19" t="n"/>
      <c r="BF35" s="19" t="n"/>
      <c r="BG35" s="19" t="n"/>
      <c r="BH35" s="19" t="n"/>
      <c r="BI35" s="19" t="n"/>
      <c r="BJ35" s="19" t="n"/>
      <c r="BK35" s="19" t="n"/>
      <c r="BL35" s="19" t="n"/>
      <c r="BM35" s="19" t="n"/>
      <c r="BN35" s="19" t="n"/>
      <c r="BO35" s="19" t="n"/>
      <c r="BP35" s="19" t="n"/>
      <c r="BQ35" s="19" t="n"/>
      <c r="BR35" s="19" t="n"/>
      <c r="BS35" s="19" t="n"/>
      <c r="BT35" s="19" t="n"/>
      <c r="BU35" s="19" t="n"/>
      <c r="BV35" s="19" t="n"/>
      <c r="BW35" s="19" t="n"/>
      <c r="BX35" s="19" t="n"/>
      <c r="BY35" s="19" t="n"/>
      <c r="BZ35" s="19" t="n"/>
      <c r="CA35" s="19" t="n"/>
      <c r="CB35" s="19" t="n"/>
      <c r="CC35" s="19" t="n"/>
      <c r="CD35" s="19" t="n"/>
      <c r="CE35" s="19" t="n"/>
      <c r="CF35" s="19" t="n"/>
      <c r="CG35" s="19" t="n"/>
      <c r="CH35" s="19" t="n"/>
      <c r="CI35" s="19" t="n"/>
      <c r="CJ35" s="19" t="n"/>
      <c r="CK35" s="19" t="n"/>
      <c r="CL35" s="19" t="n"/>
      <c r="CM35" s="19" t="n"/>
      <c r="CN35" s="19" t="n"/>
      <c r="CO35" s="19" t="n"/>
      <c r="CP35" s="19" t="n"/>
      <c r="CQ35" s="19" t="n"/>
      <c r="CR35" s="19" t="n"/>
      <c r="CS35" s="19" t="n"/>
      <c r="CT35" s="19" t="n"/>
      <c r="CU35" s="19" t="n"/>
      <c r="CV35" s="19" t="n"/>
      <c r="CW35" s="19" t="n"/>
      <c r="CX35" s="19" t="n"/>
      <c r="CY35" s="19" t="n"/>
      <c r="CZ35" s="19" t="n"/>
      <c r="DA35" s="19" t="n"/>
      <c r="DB35" s="19" t="n"/>
      <c r="DC35" s="19" t="n"/>
    </row>
    <row r="36" outlineLevel="3" ht="15" customHeight="1" thickTop="1"/>
    <row r="37" outlineLevel="3">
      <c r="C37" s="20" t="inlineStr">
        <is>
          <t>Mining schedule</t>
        </is>
      </c>
    </row>
    <row r="38" outlineLevel="3">
      <c r="E38" s="233" t="inlineStr">
        <is>
          <t>Mineralized material mined (reference)</t>
        </is>
      </c>
      <c r="F38" s="234" t="n"/>
      <c r="G38" s="234" t="n"/>
      <c r="H38" s="235" t="inlineStr">
        <is>
          <t>Mineralized material mined each period (Assumptions row 88; Table 22-2 Mineralized Material Mined row / Table 1-4, p.460/16). A non-driving mine-side reference shown beside the mill feed; mined tonnage differs from the mill feed by stockpiling and blending. It feeds the ore-stockpile sub-ledger below.</t>
        </is>
      </c>
      <c r="Y38" s="234" t="n"/>
      <c r="AA38" s="236">
        <f>Assumptions!AA88</f>
        <v/>
      </c>
      <c r="AB38" s="236">
        <f>Assumptions!AB88</f>
        <v/>
      </c>
      <c r="AC38" s="236">
        <f>Assumptions!AC88</f>
        <v/>
      </c>
      <c r="AD38" s="236">
        <f>Assumptions!AD88</f>
        <v/>
      </c>
      <c r="AE38" s="236">
        <f>Assumptions!AE88</f>
        <v/>
      </c>
      <c r="AF38" s="236">
        <f>Assumptions!AF88</f>
        <v/>
      </c>
      <c r="AG38" s="236">
        <f>Assumptions!AG88</f>
        <v/>
      </c>
      <c r="AH38" s="236">
        <f>Assumptions!AH88</f>
        <v/>
      </c>
      <c r="AI38" s="236">
        <f>Assumptions!AI88</f>
        <v/>
      </c>
      <c r="AJ38" s="236">
        <f>Assumptions!AJ88</f>
        <v/>
      </c>
      <c r="AK38" s="236">
        <f>Assumptions!AK88</f>
        <v/>
      </c>
      <c r="AL38" s="236">
        <f>Assumptions!AL88</f>
        <v/>
      </c>
      <c r="AM38" s="236">
        <f>Assumptions!AM88</f>
        <v/>
      </c>
      <c r="AN38" s="236">
        <f>Assumptions!AN88</f>
        <v/>
      </c>
      <c r="AO38" s="236">
        <f>Assumptions!AO88</f>
        <v/>
      </c>
      <c r="AP38" s="236">
        <f>Assumptions!AP88</f>
        <v/>
      </c>
      <c r="AQ38" s="236">
        <f>Assumptions!AQ88</f>
        <v/>
      </c>
      <c r="AR38" s="236">
        <f>Assumptions!AR88</f>
        <v/>
      </c>
      <c r="AS38" s="236">
        <f>Assumptions!AS88</f>
        <v/>
      </c>
      <c r="AT38" s="236">
        <f>Assumptions!AT88</f>
        <v/>
      </c>
      <c r="AU38" s="236">
        <f>Assumptions!AU88</f>
        <v/>
      </c>
      <c r="AV38" s="236">
        <f>Assumptions!AV88</f>
        <v/>
      </c>
      <c r="AW38" s="236">
        <f>Assumptions!AW88</f>
        <v/>
      </c>
      <c r="AX38" s="236">
        <f>Assumptions!AX88</f>
        <v/>
      </c>
      <c r="AY38" s="236">
        <f>Assumptions!AY88</f>
        <v/>
      </c>
      <c r="AZ38" s="236">
        <f>Assumptions!AZ88</f>
        <v/>
      </c>
      <c r="BA38" s="236">
        <f>Assumptions!BA88</f>
        <v/>
      </c>
      <c r="BB38" s="236">
        <f>Assumptions!BB88</f>
        <v/>
      </c>
      <c r="BC38" s="236">
        <f>Assumptions!BC88</f>
        <v/>
      </c>
      <c r="BD38" s="236">
        <f>Assumptions!BD88</f>
        <v/>
      </c>
      <c r="BE38" s="236">
        <f>Assumptions!BE88</f>
        <v/>
      </c>
      <c r="BF38" s="236">
        <f>Assumptions!BF88</f>
        <v/>
      </c>
      <c r="BG38" s="236">
        <f>Assumptions!BG88</f>
        <v/>
      </c>
      <c r="BH38" s="236">
        <f>Assumptions!BH88</f>
        <v/>
      </c>
      <c r="BI38" s="236">
        <f>Assumptions!BI88</f>
        <v/>
      </c>
      <c r="BJ38" s="236">
        <f>Assumptions!BJ88</f>
        <v/>
      </c>
      <c r="BK38" s="236">
        <f>Assumptions!BK88</f>
        <v/>
      </c>
      <c r="BL38" s="236">
        <f>Assumptions!BL88</f>
        <v/>
      </c>
      <c r="BM38" s="236">
        <f>Assumptions!BM88</f>
        <v/>
      </c>
      <c r="BN38" s="236">
        <f>Assumptions!BN88</f>
        <v/>
      </c>
      <c r="BO38" s="236">
        <f>Assumptions!BO88</f>
        <v/>
      </c>
      <c r="BP38" s="236">
        <f>Assumptions!BP88</f>
        <v/>
      </c>
      <c r="BQ38" s="236">
        <f>Assumptions!BQ88</f>
        <v/>
      </c>
      <c r="BR38" s="236">
        <f>Assumptions!BR88</f>
        <v/>
      </c>
      <c r="BS38" s="236">
        <f>Assumptions!BS88</f>
        <v/>
      </c>
      <c r="BT38" s="236">
        <f>Assumptions!BT88</f>
        <v/>
      </c>
      <c r="BU38" s="236">
        <f>Assumptions!BU88</f>
        <v/>
      </c>
      <c r="BV38" s="236">
        <f>Assumptions!BV88</f>
        <v/>
      </c>
      <c r="BW38" s="236">
        <f>Assumptions!BW88</f>
        <v/>
      </c>
      <c r="BX38" s="236">
        <f>Assumptions!BX88</f>
        <v/>
      </c>
      <c r="BY38" s="236">
        <f>Assumptions!BY88</f>
        <v/>
      </c>
      <c r="BZ38" s="236">
        <f>Assumptions!BZ88</f>
        <v/>
      </c>
      <c r="CA38" s="236">
        <f>Assumptions!CA88</f>
        <v/>
      </c>
      <c r="CB38" s="236">
        <f>Assumptions!CB88</f>
        <v/>
      </c>
      <c r="CC38" s="236">
        <f>Assumptions!CC88</f>
        <v/>
      </c>
      <c r="CD38" s="236">
        <f>Assumptions!CD88</f>
        <v/>
      </c>
      <c r="CE38" s="236">
        <f>Assumptions!CE88</f>
        <v/>
      </c>
      <c r="CF38" s="236">
        <f>Assumptions!CF88</f>
        <v/>
      </c>
      <c r="CG38" s="236">
        <f>Assumptions!CG88</f>
        <v/>
      </c>
      <c r="CH38" s="236">
        <f>Assumptions!CH88</f>
        <v/>
      </c>
      <c r="CI38" s="236">
        <f>Assumptions!CI88</f>
        <v/>
      </c>
      <c r="CJ38" s="236">
        <f>Assumptions!CJ88</f>
        <v/>
      </c>
      <c r="CK38" s="236">
        <f>Assumptions!CK88</f>
        <v/>
      </c>
      <c r="CL38" s="236">
        <f>Assumptions!CL88</f>
        <v/>
      </c>
      <c r="CM38" s="236">
        <f>Assumptions!CM88</f>
        <v/>
      </c>
      <c r="CN38" s="236">
        <f>Assumptions!CN88</f>
        <v/>
      </c>
      <c r="CO38" s="236">
        <f>Assumptions!CO88</f>
        <v/>
      </c>
      <c r="CP38" s="236">
        <f>Assumptions!CP88</f>
        <v/>
      </c>
      <c r="CQ38" s="236">
        <f>Assumptions!CQ88</f>
        <v/>
      </c>
      <c r="CR38" s="236">
        <f>Assumptions!CR88</f>
        <v/>
      </c>
      <c r="CS38" s="236">
        <f>Assumptions!CS88</f>
        <v/>
      </c>
      <c r="CT38" s="236">
        <f>Assumptions!CT88</f>
        <v/>
      </c>
      <c r="CU38" s="236">
        <f>Assumptions!CU88</f>
        <v/>
      </c>
      <c r="CV38" s="236">
        <f>Assumptions!CV88</f>
        <v/>
      </c>
      <c r="CW38" s="236">
        <f>Assumptions!CW88</f>
        <v/>
      </c>
      <c r="CX38" s="236">
        <f>Assumptions!CX88</f>
        <v/>
      </c>
      <c r="CY38" s="236">
        <f>Assumptions!CY88</f>
        <v/>
      </c>
      <c r="CZ38" s="236">
        <f>Assumptions!CZ88</f>
        <v/>
      </c>
      <c r="DA38" s="236">
        <f>Assumptions!DA88</f>
        <v/>
      </c>
      <c r="DB38" s="236">
        <f>Assumptions!DB88</f>
        <v/>
      </c>
    </row>
    <row r="39" outlineLevel="3">
      <c r="E39" s="2" t="inlineStr">
        <is>
          <t>Waste mined tonnage</t>
        </is>
      </c>
      <c r="G39" s="21" t="inlineStr">
        <is>
          <t>kt</t>
        </is>
      </c>
      <c r="Y39" s="22">
        <f>SUM(AA39:DB39)</f>
        <v/>
      </c>
      <c r="AA39" s="23">
        <f>Assumptions!AA91</f>
        <v/>
      </c>
      <c r="AB39" s="23">
        <f>Assumptions!AB91</f>
        <v/>
      </c>
      <c r="AC39" s="23">
        <f>Assumptions!AC91</f>
        <v/>
      </c>
      <c r="AD39" s="23">
        <f>Assumptions!AD91</f>
        <v/>
      </c>
      <c r="AE39" s="23">
        <f>Assumptions!AE91</f>
        <v/>
      </c>
      <c r="AF39" s="23">
        <f>Assumptions!AF91</f>
        <v/>
      </c>
      <c r="AG39" s="23">
        <f>Assumptions!AG91</f>
        <v/>
      </c>
      <c r="AH39" s="23">
        <f>Assumptions!AH91</f>
        <v/>
      </c>
      <c r="AI39" s="23">
        <f>Assumptions!AI91</f>
        <v/>
      </c>
      <c r="AJ39" s="23">
        <f>Assumptions!AJ91</f>
        <v/>
      </c>
      <c r="AK39" s="23">
        <f>Assumptions!AK91</f>
        <v/>
      </c>
      <c r="AL39" s="23">
        <f>Assumptions!AL91</f>
        <v/>
      </c>
      <c r="AM39" s="23">
        <f>Assumptions!AM91</f>
        <v/>
      </c>
      <c r="AN39" s="23">
        <f>Assumptions!AN91</f>
        <v/>
      </c>
      <c r="AO39" s="23">
        <f>Assumptions!AO91</f>
        <v/>
      </c>
      <c r="AP39" s="23">
        <f>Assumptions!AP91</f>
        <v/>
      </c>
      <c r="AQ39" s="23">
        <f>Assumptions!AQ91</f>
        <v/>
      </c>
      <c r="AR39" s="23">
        <f>Assumptions!AR91</f>
        <v/>
      </c>
      <c r="AS39" s="23">
        <f>Assumptions!AS91</f>
        <v/>
      </c>
      <c r="AT39" s="23">
        <f>Assumptions!AT91</f>
        <v/>
      </c>
      <c r="AU39" s="23">
        <f>Assumptions!AU91</f>
        <v/>
      </c>
      <c r="AV39" s="23">
        <f>Assumptions!AV91</f>
        <v/>
      </c>
      <c r="AW39" s="23">
        <f>Assumptions!AW91</f>
        <v/>
      </c>
      <c r="AX39" s="23">
        <f>Assumptions!AX91</f>
        <v/>
      </c>
      <c r="AY39" s="23">
        <f>Assumptions!AY91</f>
        <v/>
      </c>
      <c r="AZ39" s="23">
        <f>Assumptions!AZ91</f>
        <v/>
      </c>
      <c r="BA39" s="23">
        <f>Assumptions!BA91</f>
        <v/>
      </c>
      <c r="BB39" s="23">
        <f>Assumptions!BB91</f>
        <v/>
      </c>
      <c r="BC39" s="23">
        <f>Assumptions!BC91</f>
        <v/>
      </c>
      <c r="BD39" s="23">
        <f>Assumptions!BD91</f>
        <v/>
      </c>
      <c r="BE39" s="23">
        <f>Assumptions!BE91</f>
        <v/>
      </c>
      <c r="BF39" s="23">
        <f>Assumptions!BF91</f>
        <v/>
      </c>
      <c r="BG39" s="23">
        <f>Assumptions!BG91</f>
        <v/>
      </c>
      <c r="BH39" s="23">
        <f>Assumptions!BH91</f>
        <v/>
      </c>
      <c r="BI39" s="23">
        <f>Assumptions!BI91</f>
        <v/>
      </c>
      <c r="BJ39" s="23">
        <f>Assumptions!BJ91</f>
        <v/>
      </c>
      <c r="BK39" s="23">
        <f>Assumptions!BK91</f>
        <v/>
      </c>
      <c r="BL39" s="23">
        <f>Assumptions!BL91</f>
        <v/>
      </c>
      <c r="BM39" s="23">
        <f>Assumptions!BM91</f>
        <v/>
      </c>
      <c r="BN39" s="23">
        <f>Assumptions!BN91</f>
        <v/>
      </c>
      <c r="BO39" s="23">
        <f>Assumptions!BO91</f>
        <v/>
      </c>
      <c r="BP39" s="23">
        <f>Assumptions!BP91</f>
        <v/>
      </c>
      <c r="BQ39" s="23">
        <f>Assumptions!BQ91</f>
        <v/>
      </c>
      <c r="BR39" s="23">
        <f>Assumptions!BR91</f>
        <v/>
      </c>
      <c r="BS39" s="23">
        <f>Assumptions!BS91</f>
        <v/>
      </c>
      <c r="BT39" s="23">
        <f>Assumptions!BT91</f>
        <v/>
      </c>
      <c r="BU39" s="23">
        <f>Assumptions!BU91</f>
        <v/>
      </c>
      <c r="BV39" s="23">
        <f>Assumptions!BV91</f>
        <v/>
      </c>
      <c r="BW39" s="23">
        <f>Assumptions!BW91</f>
        <v/>
      </c>
      <c r="BX39" s="23">
        <f>Assumptions!BX91</f>
        <v/>
      </c>
      <c r="BY39" s="23">
        <f>Assumptions!BY91</f>
        <v/>
      </c>
      <c r="BZ39" s="23">
        <f>Assumptions!BZ91</f>
        <v/>
      </c>
      <c r="CA39" s="23">
        <f>Assumptions!CA91</f>
        <v/>
      </c>
      <c r="CB39" s="23">
        <f>Assumptions!CB91</f>
        <v/>
      </c>
      <c r="CC39" s="23">
        <f>Assumptions!CC91</f>
        <v/>
      </c>
      <c r="CD39" s="23">
        <f>Assumptions!CD91</f>
        <v/>
      </c>
      <c r="CE39" s="23">
        <f>Assumptions!CE91</f>
        <v/>
      </c>
      <c r="CF39" s="23">
        <f>Assumptions!CF91</f>
        <v/>
      </c>
      <c r="CG39" s="23">
        <f>Assumptions!CG91</f>
        <v/>
      </c>
      <c r="CH39" s="23">
        <f>Assumptions!CH91</f>
        <v/>
      </c>
      <c r="CI39" s="23">
        <f>Assumptions!CI91</f>
        <v/>
      </c>
      <c r="CJ39" s="23">
        <f>Assumptions!CJ91</f>
        <v/>
      </c>
      <c r="CK39" s="23">
        <f>Assumptions!CK91</f>
        <v/>
      </c>
      <c r="CL39" s="23">
        <f>Assumptions!CL91</f>
        <v/>
      </c>
      <c r="CM39" s="23">
        <f>Assumptions!CM91</f>
        <v/>
      </c>
      <c r="CN39" s="23">
        <f>Assumptions!CN91</f>
        <v/>
      </c>
      <c r="CO39" s="23">
        <f>Assumptions!CO91</f>
        <v/>
      </c>
      <c r="CP39" s="23">
        <f>Assumptions!CP91</f>
        <v/>
      </c>
      <c r="CQ39" s="23">
        <f>Assumptions!CQ91</f>
        <v/>
      </c>
      <c r="CR39" s="23">
        <f>Assumptions!CR91</f>
        <v/>
      </c>
      <c r="CS39" s="23">
        <f>Assumptions!CS91</f>
        <v/>
      </c>
      <c r="CT39" s="23">
        <f>Assumptions!CT91</f>
        <v/>
      </c>
      <c r="CU39" s="23">
        <f>Assumptions!CU91</f>
        <v/>
      </c>
      <c r="CV39" s="23">
        <f>Assumptions!CV91</f>
        <v/>
      </c>
      <c r="CW39" s="23">
        <f>Assumptions!CW91</f>
        <v/>
      </c>
      <c r="CX39" s="23">
        <f>Assumptions!CX91</f>
        <v/>
      </c>
      <c r="CY39" s="23">
        <f>Assumptions!CY91</f>
        <v/>
      </c>
      <c r="CZ39" s="23">
        <f>Assumptions!CZ91</f>
        <v/>
      </c>
      <c r="DA39" s="23">
        <f>Assumptions!DA91</f>
        <v/>
      </c>
      <c r="DB39" s="23">
        <f>Assumptions!DB91</f>
        <v/>
      </c>
    </row>
    <row r="40" outlineLevel="3">
      <c r="G40" s="21" t="n"/>
      <c r="Y40" s="22" t="n"/>
      <c r="AA40" s="23" t="n"/>
      <c r="AB40" s="23" t="n"/>
      <c r="AC40" s="23" t="n"/>
      <c r="AD40" s="23" t="n"/>
      <c r="AE40" s="23" t="n"/>
      <c r="AF40" s="23" t="n"/>
      <c r="AG40" s="23" t="n"/>
      <c r="AH40" s="23" t="n"/>
      <c r="AI40" s="23" t="n"/>
      <c r="AJ40" s="23" t="n"/>
      <c r="AK40" s="23" t="n"/>
      <c r="AL40" s="23" t="n"/>
      <c r="AM40" s="23" t="n"/>
      <c r="AN40" s="23" t="n"/>
      <c r="AO40" s="23" t="n"/>
      <c r="AP40" s="23" t="n"/>
      <c r="AQ40" s="23" t="n"/>
      <c r="AR40" s="23" t="n"/>
      <c r="AS40" s="23" t="n"/>
      <c r="AT40" s="23" t="n"/>
      <c r="AU40" s="23" t="n"/>
      <c r="AV40" s="23" t="n"/>
      <c r="AW40" s="23" t="n"/>
      <c r="AX40" s="23" t="n"/>
      <c r="AY40" s="23" t="n"/>
      <c r="AZ40" s="23" t="n"/>
      <c r="BA40" s="23" t="n"/>
      <c r="BB40" s="23" t="n"/>
      <c r="BC40" s="23" t="n"/>
      <c r="BD40" s="23" t="n"/>
      <c r="BE40" s="23" t="n"/>
      <c r="BF40" s="23" t="n"/>
      <c r="BG40" s="23" t="n"/>
      <c r="BH40" s="23" t="n"/>
      <c r="BI40" s="23" t="n"/>
      <c r="BJ40" s="23" t="n"/>
      <c r="BK40" s="23" t="n"/>
      <c r="BL40" s="23" t="n"/>
      <c r="BM40" s="23" t="n"/>
      <c r="BN40" s="23" t="n"/>
      <c r="BO40" s="23" t="n"/>
      <c r="BP40" s="23" t="n"/>
      <c r="BQ40" s="23" t="n"/>
      <c r="BR40" s="23" t="n"/>
      <c r="BS40" s="23" t="n"/>
      <c r="BT40" s="23" t="n"/>
      <c r="BU40" s="23" t="n"/>
      <c r="BV40" s="23" t="n"/>
      <c r="BW40" s="23" t="n"/>
      <c r="BX40" s="23" t="n"/>
      <c r="BY40" s="23" t="n"/>
      <c r="BZ40" s="23" t="n"/>
      <c r="CA40" s="23" t="n"/>
      <c r="CB40" s="23" t="n"/>
      <c r="CC40" s="23" t="n"/>
      <c r="CD40" s="23" t="n"/>
      <c r="CE40" s="23" t="n"/>
      <c r="CF40" s="23" t="n"/>
      <c r="CG40" s="23" t="n"/>
      <c r="CH40" s="23" t="n"/>
      <c r="CI40" s="23" t="n"/>
      <c r="CJ40" s="23" t="n"/>
      <c r="CK40" s="23" t="n"/>
      <c r="CL40" s="23" t="n"/>
      <c r="CM40" s="23" t="n"/>
      <c r="CN40" s="23" t="n"/>
      <c r="CO40" s="23" t="n"/>
      <c r="CP40" s="23" t="n"/>
      <c r="CQ40" s="23" t="n"/>
      <c r="CR40" s="23" t="n"/>
      <c r="CS40" s="23" t="n"/>
      <c r="CT40" s="23" t="n"/>
      <c r="CU40" s="23" t="n"/>
      <c r="CV40" s="23" t="n"/>
      <c r="CW40" s="23" t="n"/>
      <c r="CX40" s="23" t="n"/>
      <c r="CY40" s="23" t="n"/>
      <c r="CZ40" s="23" t="n"/>
      <c r="DA40" s="23" t="n"/>
      <c r="DB40" s="23" t="n"/>
    </row>
    <row r="41" outlineLevel="3">
      <c r="E41" s="213" t="inlineStr">
        <is>
          <t>Ore mined tonnage</t>
        </is>
      </c>
      <c r="G41" s="21" t="inlineStr">
        <is>
          <t>kt</t>
        </is>
      </c>
      <c r="Y41" s="22">
        <f>SUM(AA41:DB41)</f>
        <v/>
      </c>
      <c r="AA41" s="23">
        <f>Assumptions!AA88</f>
        <v/>
      </c>
      <c r="AB41" s="23">
        <f>Assumptions!AB88</f>
        <v/>
      </c>
      <c r="AC41" s="23">
        <f>Assumptions!AC88</f>
        <v/>
      </c>
      <c r="AD41" s="23">
        <f>Assumptions!AD88</f>
        <v/>
      </c>
      <c r="AE41" s="23">
        <f>Assumptions!AE88</f>
        <v/>
      </c>
      <c r="AF41" s="23">
        <f>Assumptions!AF88</f>
        <v/>
      </c>
      <c r="AG41" s="23">
        <f>Assumptions!AG88</f>
        <v/>
      </c>
      <c r="AH41" s="23">
        <f>Assumptions!AH88</f>
        <v/>
      </c>
      <c r="AI41" s="23">
        <f>Assumptions!AI88</f>
        <v/>
      </c>
      <c r="AJ41" s="23">
        <f>Assumptions!AJ88</f>
        <v/>
      </c>
      <c r="AK41" s="23">
        <f>Assumptions!AK88</f>
        <v/>
      </c>
      <c r="AL41" s="23">
        <f>Assumptions!AL88</f>
        <v/>
      </c>
      <c r="AM41" s="23">
        <f>Assumptions!AM88</f>
        <v/>
      </c>
      <c r="AN41" s="23">
        <f>Assumptions!AN88</f>
        <v/>
      </c>
      <c r="AO41" s="23">
        <f>Assumptions!AO88</f>
        <v/>
      </c>
      <c r="AP41" s="23">
        <f>Assumptions!AP88</f>
        <v/>
      </c>
      <c r="AQ41" s="23">
        <f>Assumptions!AQ88</f>
        <v/>
      </c>
      <c r="AR41" s="23">
        <f>Assumptions!AR88</f>
        <v/>
      </c>
      <c r="AS41" s="23">
        <f>Assumptions!AS88</f>
        <v/>
      </c>
      <c r="AT41" s="23">
        <f>Assumptions!AT88</f>
        <v/>
      </c>
      <c r="AU41" s="23">
        <f>Assumptions!AU88</f>
        <v/>
      </c>
      <c r="AV41" s="23">
        <f>Assumptions!AV88</f>
        <v/>
      </c>
      <c r="AW41" s="23">
        <f>Assumptions!AW88</f>
        <v/>
      </c>
      <c r="AX41" s="23">
        <f>Assumptions!AX88</f>
        <v/>
      </c>
      <c r="AY41" s="23">
        <f>Assumptions!AY88</f>
        <v/>
      </c>
      <c r="AZ41" s="23">
        <f>Assumptions!AZ88</f>
        <v/>
      </c>
      <c r="BA41" s="23">
        <f>Assumptions!BA88</f>
        <v/>
      </c>
      <c r="BB41" s="23">
        <f>Assumptions!BB88</f>
        <v/>
      </c>
      <c r="BC41" s="23">
        <f>Assumptions!BC88</f>
        <v/>
      </c>
      <c r="BD41" s="23">
        <f>Assumptions!BD88</f>
        <v/>
      </c>
      <c r="BE41" s="23">
        <f>Assumptions!BE88</f>
        <v/>
      </c>
      <c r="BF41" s="23">
        <f>Assumptions!BF88</f>
        <v/>
      </c>
      <c r="BG41" s="23">
        <f>Assumptions!BG88</f>
        <v/>
      </c>
      <c r="BH41" s="23">
        <f>Assumptions!BH88</f>
        <v/>
      </c>
      <c r="BI41" s="23">
        <f>Assumptions!BI88</f>
        <v/>
      </c>
      <c r="BJ41" s="23">
        <f>Assumptions!BJ88</f>
        <v/>
      </c>
      <c r="BK41" s="23">
        <f>Assumptions!BK88</f>
        <v/>
      </c>
      <c r="BL41" s="23">
        <f>Assumptions!BL88</f>
        <v/>
      </c>
      <c r="BM41" s="23">
        <f>Assumptions!BM88</f>
        <v/>
      </c>
      <c r="BN41" s="23">
        <f>Assumptions!BN88</f>
        <v/>
      </c>
      <c r="BO41" s="23">
        <f>Assumptions!BO88</f>
        <v/>
      </c>
      <c r="BP41" s="23">
        <f>Assumptions!BP88</f>
        <v/>
      </c>
      <c r="BQ41" s="23">
        <f>Assumptions!BQ88</f>
        <v/>
      </c>
      <c r="BR41" s="23">
        <f>Assumptions!BR88</f>
        <v/>
      </c>
      <c r="BS41" s="23">
        <f>Assumptions!BS88</f>
        <v/>
      </c>
      <c r="BT41" s="23">
        <f>Assumptions!BT88</f>
        <v/>
      </c>
      <c r="BU41" s="23">
        <f>Assumptions!BU88</f>
        <v/>
      </c>
      <c r="BV41" s="23">
        <f>Assumptions!BV88</f>
        <v/>
      </c>
      <c r="BW41" s="23">
        <f>Assumptions!BW88</f>
        <v/>
      </c>
      <c r="BX41" s="23">
        <f>Assumptions!BX88</f>
        <v/>
      </c>
      <c r="BY41" s="23">
        <f>Assumptions!BY88</f>
        <v/>
      </c>
      <c r="BZ41" s="23">
        <f>Assumptions!BZ88</f>
        <v/>
      </c>
      <c r="CA41" s="23">
        <f>Assumptions!CA88</f>
        <v/>
      </c>
      <c r="CB41" s="23">
        <f>Assumptions!CB88</f>
        <v/>
      </c>
      <c r="CC41" s="23">
        <f>Assumptions!CC88</f>
        <v/>
      </c>
      <c r="CD41" s="23">
        <f>Assumptions!CD88</f>
        <v/>
      </c>
      <c r="CE41" s="23">
        <f>Assumptions!CE88</f>
        <v/>
      </c>
      <c r="CF41" s="23">
        <f>Assumptions!CF88</f>
        <v/>
      </c>
      <c r="CG41" s="23">
        <f>Assumptions!CG88</f>
        <v/>
      </c>
      <c r="CH41" s="23">
        <f>Assumptions!CH88</f>
        <v/>
      </c>
      <c r="CI41" s="23">
        <f>Assumptions!CI88</f>
        <v/>
      </c>
      <c r="CJ41" s="23">
        <f>Assumptions!CJ88</f>
        <v/>
      </c>
      <c r="CK41" s="23">
        <f>Assumptions!CK88</f>
        <v/>
      </c>
      <c r="CL41" s="23">
        <f>Assumptions!CL88</f>
        <v/>
      </c>
      <c r="CM41" s="23">
        <f>Assumptions!CM88</f>
        <v/>
      </c>
      <c r="CN41" s="23">
        <f>Assumptions!CN88</f>
        <v/>
      </c>
      <c r="CO41" s="23">
        <f>Assumptions!CO88</f>
        <v/>
      </c>
      <c r="CP41" s="23">
        <f>Assumptions!CP88</f>
        <v/>
      </c>
      <c r="CQ41" s="23">
        <f>Assumptions!CQ88</f>
        <v/>
      </c>
      <c r="CR41" s="23">
        <f>Assumptions!CR88</f>
        <v/>
      </c>
      <c r="CS41" s="23">
        <f>Assumptions!CS88</f>
        <v/>
      </c>
      <c r="CT41" s="23">
        <f>Assumptions!CT88</f>
        <v/>
      </c>
      <c r="CU41" s="23">
        <f>Assumptions!CU88</f>
        <v/>
      </c>
      <c r="CV41" s="23">
        <f>Assumptions!CV88</f>
        <v/>
      </c>
      <c r="CW41" s="23">
        <f>Assumptions!CW88</f>
        <v/>
      </c>
      <c r="CX41" s="23">
        <f>Assumptions!CX88</f>
        <v/>
      </c>
      <c r="CY41" s="23">
        <f>Assumptions!CY88</f>
        <v/>
      </c>
      <c r="CZ41" s="23">
        <f>Assumptions!CZ88</f>
        <v/>
      </c>
      <c r="DA41" s="23">
        <f>Assumptions!DA88</f>
        <v/>
      </c>
      <c r="DB41" s="23">
        <f>Assumptions!DB88</f>
        <v/>
      </c>
    </row>
    <row r="42" outlineLevel="3">
      <c r="E42" s="233" t="inlineStr">
        <is>
          <t>Ore processed silver grade (reference)</t>
        </is>
      </c>
      <c r="F42" s="234" t="n"/>
      <c r="G42" s="237" t="inlineStr">
        <is>
          <t>g/t</t>
        </is>
      </c>
      <c r="H42" s="235" t="inlineStr">
        <is>
          <t>Per-year silver mill head grade (Assumptions row 93, linked to the revenue grade row 96); a non-driving reference shown beside the mill feed (Table 22-2, p.460).</t>
        </is>
      </c>
      <c r="Y42" s="238">
        <f>SUMPRODUCT(AA41:DB41,AA42:DB42)/Y41</f>
        <v/>
      </c>
      <c r="AA42" s="238">
        <f>Assumptions!AA94</f>
        <v/>
      </c>
      <c r="AB42" s="238">
        <f>Assumptions!AB94</f>
        <v/>
      </c>
      <c r="AC42" s="238">
        <f>Assumptions!AC94</f>
        <v/>
      </c>
      <c r="AD42" s="238">
        <f>Assumptions!AD94</f>
        <v/>
      </c>
      <c r="AE42" s="238">
        <f>Assumptions!AE94</f>
        <v/>
      </c>
      <c r="AF42" s="238">
        <f>Assumptions!AF94</f>
        <v/>
      </c>
      <c r="AG42" s="238">
        <f>Assumptions!AG94</f>
        <v/>
      </c>
      <c r="AH42" s="238">
        <f>Assumptions!AH94</f>
        <v/>
      </c>
      <c r="AI42" s="238">
        <f>Assumptions!AI94</f>
        <v/>
      </c>
      <c r="AJ42" s="238">
        <f>Assumptions!AJ94</f>
        <v/>
      </c>
      <c r="AK42" s="238">
        <f>Assumptions!AK94</f>
        <v/>
      </c>
      <c r="AL42" s="238">
        <f>Assumptions!AL94</f>
        <v/>
      </c>
      <c r="AM42" s="238">
        <f>Assumptions!AM94</f>
        <v/>
      </c>
      <c r="AN42" s="238">
        <f>Assumptions!AN94</f>
        <v/>
      </c>
      <c r="AO42" s="238">
        <f>Assumptions!AO94</f>
        <v/>
      </c>
      <c r="AP42" s="238">
        <f>Assumptions!AP94</f>
        <v/>
      </c>
      <c r="AQ42" s="238">
        <f>Assumptions!AQ94</f>
        <v/>
      </c>
      <c r="AR42" s="238">
        <f>Assumptions!AR94</f>
        <v/>
      </c>
      <c r="AS42" s="238">
        <f>Assumptions!AS94</f>
        <v/>
      </c>
      <c r="AT42" s="238">
        <f>Assumptions!AT94</f>
        <v/>
      </c>
      <c r="AU42" s="238">
        <f>Assumptions!AU94</f>
        <v/>
      </c>
      <c r="AV42" s="238">
        <f>Assumptions!AV94</f>
        <v/>
      </c>
      <c r="AW42" s="238">
        <f>Assumptions!AW94</f>
        <v/>
      </c>
      <c r="AX42" s="238">
        <f>Assumptions!AX94</f>
        <v/>
      </c>
      <c r="AY42" s="238">
        <f>Assumptions!AY94</f>
        <v/>
      </c>
      <c r="AZ42" s="238">
        <f>Assumptions!AZ94</f>
        <v/>
      </c>
      <c r="BA42" s="238">
        <f>Assumptions!BA94</f>
        <v/>
      </c>
      <c r="BB42" s="238">
        <f>Assumptions!BB94</f>
        <v/>
      </c>
      <c r="BC42" s="238">
        <f>Assumptions!BC94</f>
        <v/>
      </c>
      <c r="BD42" s="238">
        <f>Assumptions!BD94</f>
        <v/>
      </c>
      <c r="BE42" s="238">
        <f>Assumptions!BE94</f>
        <v/>
      </c>
      <c r="BF42" s="238">
        <f>Assumptions!BF94</f>
        <v/>
      </c>
      <c r="BG42" s="238">
        <f>Assumptions!BG94</f>
        <v/>
      </c>
      <c r="BH42" s="238">
        <f>Assumptions!BH94</f>
        <v/>
      </c>
      <c r="BI42" s="238">
        <f>Assumptions!BI94</f>
        <v/>
      </c>
      <c r="BJ42" s="238">
        <f>Assumptions!BJ94</f>
        <v/>
      </c>
      <c r="BK42" s="238">
        <f>Assumptions!BK94</f>
        <v/>
      </c>
      <c r="BL42" s="238">
        <f>Assumptions!BL94</f>
        <v/>
      </c>
      <c r="BM42" s="238">
        <f>Assumptions!BM94</f>
        <v/>
      </c>
      <c r="BN42" s="238">
        <f>Assumptions!BN94</f>
        <v/>
      </c>
      <c r="BO42" s="238">
        <f>Assumptions!BO94</f>
        <v/>
      </c>
      <c r="BP42" s="238">
        <f>Assumptions!BP94</f>
        <v/>
      </c>
      <c r="BQ42" s="238">
        <f>Assumptions!BQ94</f>
        <v/>
      </c>
      <c r="BR42" s="238">
        <f>Assumptions!BR94</f>
        <v/>
      </c>
      <c r="BS42" s="238">
        <f>Assumptions!BS94</f>
        <v/>
      </c>
      <c r="BT42" s="238">
        <f>Assumptions!BT94</f>
        <v/>
      </c>
      <c r="BU42" s="238">
        <f>Assumptions!BU94</f>
        <v/>
      </c>
      <c r="BV42" s="238">
        <f>Assumptions!BV94</f>
        <v/>
      </c>
      <c r="BW42" s="238">
        <f>Assumptions!BW94</f>
        <v/>
      </c>
      <c r="BX42" s="238">
        <f>Assumptions!BX94</f>
        <v/>
      </c>
      <c r="BY42" s="238">
        <f>Assumptions!BY94</f>
        <v/>
      </c>
      <c r="BZ42" s="238">
        <f>Assumptions!BZ94</f>
        <v/>
      </c>
      <c r="CA42" s="238">
        <f>Assumptions!CA94</f>
        <v/>
      </c>
      <c r="CB42" s="238">
        <f>Assumptions!CB94</f>
        <v/>
      </c>
      <c r="CC42" s="238">
        <f>Assumptions!CC94</f>
        <v/>
      </c>
      <c r="CD42" s="238">
        <f>Assumptions!CD94</f>
        <v/>
      </c>
      <c r="CE42" s="238">
        <f>Assumptions!CE94</f>
        <v/>
      </c>
      <c r="CF42" s="238">
        <f>Assumptions!CF94</f>
        <v/>
      </c>
      <c r="CG42" s="238">
        <f>Assumptions!CG94</f>
        <v/>
      </c>
      <c r="CH42" s="238">
        <f>Assumptions!CH94</f>
        <v/>
      </c>
      <c r="CI42" s="238">
        <f>Assumptions!CI94</f>
        <v/>
      </c>
      <c r="CJ42" s="238">
        <f>Assumptions!CJ94</f>
        <v/>
      </c>
      <c r="CK42" s="238">
        <f>Assumptions!CK94</f>
        <v/>
      </c>
      <c r="CL42" s="238">
        <f>Assumptions!CL94</f>
        <v/>
      </c>
      <c r="CM42" s="238">
        <f>Assumptions!CM94</f>
        <v/>
      </c>
      <c r="CN42" s="238">
        <f>Assumptions!CN94</f>
        <v/>
      </c>
      <c r="CO42" s="238">
        <f>Assumptions!CO94</f>
        <v/>
      </c>
      <c r="CP42" s="238">
        <f>Assumptions!CP94</f>
        <v/>
      </c>
      <c r="CQ42" s="238">
        <f>Assumptions!CQ94</f>
        <v/>
      </c>
      <c r="CR42" s="238">
        <f>Assumptions!CR94</f>
        <v/>
      </c>
      <c r="CS42" s="238">
        <f>Assumptions!CS94</f>
        <v/>
      </c>
      <c r="CT42" s="238">
        <f>Assumptions!CT94</f>
        <v/>
      </c>
      <c r="CU42" s="238">
        <f>Assumptions!CU94</f>
        <v/>
      </c>
      <c r="CV42" s="238">
        <f>Assumptions!CV94</f>
        <v/>
      </c>
      <c r="CW42" s="238">
        <f>Assumptions!CW94</f>
        <v/>
      </c>
      <c r="CX42" s="238">
        <f>Assumptions!CX94</f>
        <v/>
      </c>
      <c r="CY42" s="238">
        <f>Assumptions!CY94</f>
        <v/>
      </c>
      <c r="CZ42" s="238">
        <f>Assumptions!CZ94</f>
        <v/>
      </c>
      <c r="DA42" s="238">
        <f>Assumptions!DA94</f>
        <v/>
      </c>
      <c r="DB42" s="238">
        <f>Assumptions!DB94</f>
        <v/>
      </c>
    </row>
    <row r="43" outlineLevel="3">
      <c r="E43" s="233" t="inlineStr">
        <is>
          <t>Contained silver mined into stockpile (reference)</t>
        </is>
      </c>
      <c r="F43" s="234" t="n"/>
      <c r="G43" s="237" t="inlineStr">
        <is>
          <t>ktoz</t>
        </is>
      </c>
      <c r="H43" s="235" t="inlineStr">
        <is>
          <t>Contained silver entering the stockpile = mineralized material mined (row 41) times the silver grade (row 42); a non-driving reference feeding the display-only stockpile sub-ledger below (Table 22-2, p.460).</t>
        </is>
      </c>
      <c r="Y43" s="239">
        <f>SUM(AA43:DB43)</f>
        <v/>
      </c>
      <c r="AA43" s="239">
        <f>AA41*AA42/g_per_toz</f>
        <v/>
      </c>
      <c r="AB43" s="239">
        <f>AB41*AB42/g_per_toz</f>
        <v/>
      </c>
      <c r="AC43" s="239">
        <f>AC41*AC42/g_per_toz</f>
        <v/>
      </c>
      <c r="AD43" s="239">
        <f>AD41*AD42/g_per_toz</f>
        <v/>
      </c>
      <c r="AE43" s="239">
        <f>AE41*AE42/g_per_toz</f>
        <v/>
      </c>
      <c r="AF43" s="239">
        <f>AF41*AF42/g_per_toz</f>
        <v/>
      </c>
      <c r="AG43" s="239">
        <f>AG41*AG42/g_per_toz</f>
        <v/>
      </c>
      <c r="AH43" s="239">
        <f>AH41*AH42/g_per_toz</f>
        <v/>
      </c>
      <c r="AI43" s="239">
        <f>AI41*AI42/g_per_toz</f>
        <v/>
      </c>
      <c r="AJ43" s="239">
        <f>AJ41*AJ42/g_per_toz</f>
        <v/>
      </c>
      <c r="AK43" s="239">
        <f>AK41*AK42/g_per_toz</f>
        <v/>
      </c>
      <c r="AL43" s="239">
        <f>AL41*AL42/g_per_toz</f>
        <v/>
      </c>
      <c r="AM43" s="239">
        <f>AM41*AM42/g_per_toz</f>
        <v/>
      </c>
      <c r="AN43" s="239">
        <f>AN41*AN42/g_per_toz</f>
        <v/>
      </c>
      <c r="AO43" s="239">
        <f>AO41*AO42/g_per_toz</f>
        <v/>
      </c>
      <c r="AP43" s="239">
        <f>AP41*AP42/g_per_toz</f>
        <v/>
      </c>
      <c r="AQ43" s="239">
        <f>AQ41*AQ42/g_per_toz</f>
        <v/>
      </c>
      <c r="AR43" s="239">
        <f>AR41*AR42/g_per_toz</f>
        <v/>
      </c>
      <c r="AS43" s="239">
        <f>AS41*AS42/g_per_toz</f>
        <v/>
      </c>
      <c r="AT43" s="239">
        <f>AT41*AT42/g_per_toz</f>
        <v/>
      </c>
      <c r="AU43" s="239">
        <f>AU41*AU42/g_per_toz</f>
        <v/>
      </c>
      <c r="AV43" s="239">
        <f>AV41*AV42/g_per_toz</f>
        <v/>
      </c>
      <c r="AW43" s="239">
        <f>AW41*AW42/g_per_toz</f>
        <v/>
      </c>
      <c r="AX43" s="239">
        <f>AX41*AX42/g_per_toz</f>
        <v/>
      </c>
      <c r="AY43" s="239">
        <f>AY41*AY42/g_per_toz</f>
        <v/>
      </c>
      <c r="AZ43" s="239">
        <f>AZ41*AZ42/g_per_toz</f>
        <v/>
      </c>
      <c r="BA43" s="239">
        <f>BA41*BA42/g_per_toz</f>
        <v/>
      </c>
      <c r="BB43" s="239">
        <f>BB41*BB42/g_per_toz</f>
        <v/>
      </c>
      <c r="BC43" s="239">
        <f>BC41*BC42/g_per_toz</f>
        <v/>
      </c>
      <c r="BD43" s="239">
        <f>BD41*BD42/g_per_toz</f>
        <v/>
      </c>
      <c r="BE43" s="239">
        <f>BE41*BE42/g_per_toz</f>
        <v/>
      </c>
      <c r="BF43" s="239">
        <f>BF41*BF42/g_per_toz</f>
        <v/>
      </c>
      <c r="BG43" s="239">
        <f>BG41*BG42/g_per_toz</f>
        <v/>
      </c>
      <c r="BH43" s="239">
        <f>BH41*BH42/g_per_toz</f>
        <v/>
      </c>
      <c r="BI43" s="239">
        <f>BI41*BI42/g_per_toz</f>
        <v/>
      </c>
      <c r="BJ43" s="239">
        <f>BJ41*BJ42/g_per_toz</f>
        <v/>
      </c>
      <c r="BK43" s="239">
        <f>BK41*BK42/g_per_toz</f>
        <v/>
      </c>
      <c r="BL43" s="239">
        <f>BL41*BL42/g_per_toz</f>
        <v/>
      </c>
      <c r="BM43" s="239">
        <f>BM41*BM42/g_per_toz</f>
        <v/>
      </c>
      <c r="BN43" s="239">
        <f>BN41*BN42/g_per_toz</f>
        <v/>
      </c>
      <c r="BO43" s="239">
        <f>BO41*BO42/g_per_toz</f>
        <v/>
      </c>
      <c r="BP43" s="239">
        <f>BP41*BP42/g_per_toz</f>
        <v/>
      </c>
      <c r="BQ43" s="239">
        <f>BQ41*BQ42/g_per_toz</f>
        <v/>
      </c>
      <c r="BR43" s="239">
        <f>BR41*BR42/g_per_toz</f>
        <v/>
      </c>
      <c r="BS43" s="239">
        <f>BS41*BS42/g_per_toz</f>
        <v/>
      </c>
      <c r="BT43" s="239">
        <f>BT41*BT42/g_per_toz</f>
        <v/>
      </c>
      <c r="BU43" s="239">
        <f>BU41*BU42/g_per_toz</f>
        <v/>
      </c>
      <c r="BV43" s="239">
        <f>BV41*BV42/g_per_toz</f>
        <v/>
      </c>
      <c r="BW43" s="239">
        <f>BW41*BW42/g_per_toz</f>
        <v/>
      </c>
      <c r="BX43" s="239">
        <f>BX41*BX42/g_per_toz</f>
        <v/>
      </c>
      <c r="BY43" s="239">
        <f>BY41*BY42/g_per_toz</f>
        <v/>
      </c>
      <c r="BZ43" s="239">
        <f>BZ41*BZ42/g_per_toz</f>
        <v/>
      </c>
      <c r="CA43" s="239">
        <f>CA41*CA42/g_per_toz</f>
        <v/>
      </c>
      <c r="CB43" s="239">
        <f>CB41*CB42/g_per_toz</f>
        <v/>
      </c>
      <c r="CC43" s="239">
        <f>CC41*CC42/g_per_toz</f>
        <v/>
      </c>
      <c r="CD43" s="239">
        <f>CD41*CD42/g_per_toz</f>
        <v/>
      </c>
      <c r="CE43" s="239">
        <f>CE41*CE42/g_per_toz</f>
        <v/>
      </c>
      <c r="CF43" s="239">
        <f>CF41*CF42/g_per_toz</f>
        <v/>
      </c>
      <c r="CG43" s="239">
        <f>CG41*CG42/g_per_toz</f>
        <v/>
      </c>
      <c r="CH43" s="239">
        <f>CH41*CH42/g_per_toz</f>
        <v/>
      </c>
      <c r="CI43" s="239">
        <f>CI41*CI42/g_per_toz</f>
        <v/>
      </c>
      <c r="CJ43" s="239">
        <f>CJ41*CJ42/g_per_toz</f>
        <v/>
      </c>
      <c r="CK43" s="239">
        <f>CK41*CK42/g_per_toz</f>
        <v/>
      </c>
      <c r="CL43" s="239">
        <f>CL41*CL42/g_per_toz</f>
        <v/>
      </c>
      <c r="CM43" s="239">
        <f>CM41*CM42/g_per_toz</f>
        <v/>
      </c>
      <c r="CN43" s="239">
        <f>CN41*CN42/g_per_toz</f>
        <v/>
      </c>
      <c r="CO43" s="239">
        <f>CO41*CO42/g_per_toz</f>
        <v/>
      </c>
      <c r="CP43" s="239">
        <f>CP41*CP42/g_per_toz</f>
        <v/>
      </c>
      <c r="CQ43" s="239">
        <f>CQ41*CQ42/g_per_toz</f>
        <v/>
      </c>
      <c r="CR43" s="239">
        <f>CR41*CR42/g_per_toz</f>
        <v/>
      </c>
      <c r="CS43" s="239">
        <f>CS41*CS42/g_per_toz</f>
        <v/>
      </c>
      <c r="CT43" s="239">
        <f>CT41*CT42/g_per_toz</f>
        <v/>
      </c>
      <c r="CU43" s="239">
        <f>CU41*CU42/g_per_toz</f>
        <v/>
      </c>
      <c r="CV43" s="239">
        <f>CV41*CV42/g_per_toz</f>
        <v/>
      </c>
      <c r="CW43" s="239">
        <f>CW41*CW42/g_per_toz</f>
        <v/>
      </c>
      <c r="CX43" s="239">
        <f>CX41*CX42/g_per_toz</f>
        <v/>
      </c>
      <c r="CY43" s="239">
        <f>CY41*CY42/g_per_toz</f>
        <v/>
      </c>
      <c r="CZ43" s="239">
        <f>CZ41*CZ42/g_per_toz</f>
        <v/>
      </c>
      <c r="DA43" s="239">
        <f>DA41*DA42/g_per_toz</f>
        <v/>
      </c>
      <c r="DB43" s="239">
        <f>DB41*DB42/g_per_toz</f>
        <v/>
      </c>
    </row>
    <row r="44" outlineLevel="3"/>
    <row r="45" outlineLevel="3">
      <c r="E45" s="233" t="inlineStr">
        <is>
          <t>Strip ratio (waste / mineralized material mined, life-of-mine)</t>
        </is>
      </c>
      <c r="F45" s="267">
        <f>IFERROR(Assumptions!$F$89/SUM($AA$38:$DB$38),"")</f>
        <v/>
      </c>
      <c r="G45" s="237" t="inlineStr">
        <is>
          <t>ratio</t>
        </is>
      </c>
      <c r="H45" s="235" t="inlineStr">
        <is>
          <t>Life-of-mine strip ratio = life-of-mine waste 6,284 kt (Assumptions row 89) divided by life-of-mine mineralized material mined 12,802 kt (row 38), about 0.49. Underground mine; the per-year waste split is not published, so this is a single life-of-mine reference.</t>
        </is>
      </c>
      <c r="Y45" s="241">
        <f>Y39/Y41</f>
        <v/>
      </c>
      <c r="AA45" s="241" t="n"/>
      <c r="AB45" s="241" t="n"/>
      <c r="AC45" s="241" t="n"/>
      <c r="AD45" s="241" t="n"/>
      <c r="AE45" s="241" t="n"/>
      <c r="AF45" s="241" t="n"/>
      <c r="AG45" s="241" t="n"/>
      <c r="AH45" s="241" t="n"/>
      <c r="AI45" s="241" t="n"/>
      <c r="AJ45" s="241" t="n"/>
      <c r="AK45" s="241" t="n"/>
      <c r="AL45" s="241" t="n"/>
      <c r="AM45" s="241" t="n"/>
      <c r="AN45" s="241" t="n"/>
      <c r="AO45" s="241" t="n"/>
      <c r="AP45" s="241" t="n"/>
      <c r="AQ45" s="241" t="n"/>
      <c r="AR45" s="241" t="n"/>
      <c r="AS45" s="241" t="n"/>
      <c r="AT45" s="241" t="n"/>
      <c r="AU45" s="241" t="n"/>
      <c r="AV45" s="241" t="n"/>
      <c r="AW45" s="241" t="n"/>
      <c r="AX45" s="241" t="n"/>
      <c r="AY45" s="241" t="n"/>
      <c r="AZ45" s="241" t="n"/>
      <c r="BA45" s="241" t="n"/>
      <c r="BB45" s="241" t="n"/>
      <c r="BC45" s="241" t="n"/>
      <c r="BD45" s="241" t="n"/>
      <c r="BE45" s="241" t="n"/>
      <c r="BF45" s="241" t="n"/>
      <c r="BG45" s="241" t="n"/>
      <c r="BH45" s="241" t="n"/>
      <c r="BI45" s="241" t="n"/>
      <c r="BJ45" s="241" t="n"/>
      <c r="BK45" s="241" t="n"/>
      <c r="BL45" s="241" t="n"/>
      <c r="BM45" s="241" t="n"/>
      <c r="BN45" s="241" t="n"/>
      <c r="BO45" s="241" t="n"/>
      <c r="BP45" s="241" t="n"/>
      <c r="BQ45" s="241" t="n"/>
      <c r="BR45" s="241" t="n"/>
      <c r="BS45" s="241" t="n"/>
      <c r="BT45" s="241" t="n"/>
      <c r="BU45" s="241" t="n"/>
      <c r="BV45" s="241" t="n"/>
      <c r="BW45" s="241" t="n"/>
      <c r="BX45" s="241" t="n"/>
      <c r="BY45" s="241" t="n"/>
      <c r="BZ45" s="241" t="n"/>
      <c r="CA45" s="241" t="n"/>
      <c r="CB45" s="241" t="n"/>
      <c r="CC45" s="241" t="n"/>
      <c r="CD45" s="241" t="n"/>
      <c r="CE45" s="241" t="n"/>
      <c r="CF45" s="241" t="n"/>
      <c r="CG45" s="241" t="n"/>
      <c r="CH45" s="241" t="n"/>
      <c r="CI45" s="241" t="n"/>
      <c r="CJ45" s="241" t="n"/>
      <c r="CK45" s="241" t="n"/>
      <c r="CL45" s="241" t="n"/>
      <c r="CM45" s="241" t="n"/>
      <c r="CN45" s="241" t="n"/>
      <c r="CO45" s="241" t="n"/>
      <c r="CP45" s="241" t="n"/>
      <c r="CQ45" s="241" t="n"/>
      <c r="CR45" s="241" t="n"/>
      <c r="CS45" s="241" t="n"/>
      <c r="CT45" s="241" t="n"/>
      <c r="CU45" s="241" t="n"/>
      <c r="CV45" s="241" t="n"/>
      <c r="CW45" s="241" t="n"/>
      <c r="CX45" s="241" t="n"/>
      <c r="CY45" s="241" t="n"/>
      <c r="CZ45" s="241" t="n"/>
      <c r="DA45" s="241" t="n"/>
      <c r="DB45" s="241" t="n"/>
    </row>
    <row r="46" outlineLevel="3"/>
    <row r="47" outlineLevel="2"/>
    <row r="48" outlineLevel="2" ht="18" customHeight="1" thickBot="1">
      <c r="B48" s="19" t="inlineStr">
        <is>
          <t>Ore Stockpile</t>
        </is>
      </c>
      <c r="C48" s="19" t="n"/>
      <c r="D48" s="19" t="n"/>
      <c r="E48" s="19" t="n"/>
      <c r="F48" s="19" t="n"/>
      <c r="G48" s="19" t="n"/>
      <c r="H48" s="19" t="n"/>
      <c r="I48" s="19" t="n"/>
      <c r="J48" s="19" t="n"/>
      <c r="K48" s="19" t="n"/>
      <c r="L48" s="19" t="n"/>
      <c r="M48" s="19" t="n"/>
      <c r="N48" s="19" t="n"/>
      <c r="O48" s="19" t="n"/>
      <c r="P48" s="19" t="n"/>
      <c r="Q48" s="19" t="n"/>
      <c r="R48" s="19" t="n"/>
      <c r="S48" s="19" t="n"/>
      <c r="T48" s="19" t="n"/>
      <c r="U48" s="19" t="n"/>
      <c r="V48" s="19" t="n"/>
      <c r="W48" s="19" t="n"/>
      <c r="X48" s="19" t="n"/>
      <c r="Y48" s="19" t="n"/>
      <c r="Z48" s="19" t="n"/>
      <c r="AA48" s="19" t="n"/>
      <c r="AB48" s="19" t="n"/>
      <c r="AC48" s="19" t="n"/>
      <c r="AD48" s="19" t="n"/>
      <c r="AE48" s="19" t="n"/>
      <c r="AF48" s="19" t="n"/>
      <c r="AG48" s="19" t="n"/>
      <c r="AH48" s="19" t="n"/>
      <c r="AI48" s="19" t="n"/>
      <c r="AJ48" s="19" t="n"/>
      <c r="AK48" s="19" t="n"/>
      <c r="AL48" s="19" t="n"/>
      <c r="AM48" s="19" t="n"/>
      <c r="AN48" s="19" t="n"/>
      <c r="AO48" s="19" t="n"/>
      <c r="AP48" s="19" t="n"/>
      <c r="AQ48" s="19" t="n"/>
      <c r="AR48" s="19" t="n"/>
      <c r="AS48" s="19" t="n"/>
      <c r="AT48" s="19" t="n"/>
      <c r="AU48" s="19" t="n"/>
      <c r="AV48" s="19" t="n"/>
      <c r="AW48" s="19" t="n"/>
      <c r="AX48" s="19" t="n"/>
      <c r="AY48" s="19" t="n"/>
      <c r="AZ48" s="19" t="n"/>
      <c r="BA48" s="19" t="n"/>
      <c r="BB48" s="19" t="n"/>
      <c r="BC48" s="19" t="n"/>
      <c r="BD48" s="19" t="n"/>
      <c r="BE48" s="19" t="n"/>
      <c r="BF48" s="19" t="n"/>
      <c r="BG48" s="19" t="n"/>
      <c r="BH48" s="19" t="n"/>
      <c r="BI48" s="19" t="n"/>
      <c r="BJ48" s="19" t="n"/>
      <c r="BK48" s="19" t="n"/>
      <c r="BL48" s="19" t="n"/>
      <c r="BM48" s="19" t="n"/>
      <c r="BN48" s="19" t="n"/>
      <c r="BO48" s="19" t="n"/>
      <c r="BP48" s="19" t="n"/>
      <c r="BQ48" s="19" t="n"/>
      <c r="BR48" s="19" t="n"/>
      <c r="BS48" s="19" t="n"/>
      <c r="BT48" s="19" t="n"/>
      <c r="BU48" s="19" t="n"/>
      <c r="BV48" s="19" t="n"/>
      <c r="BW48" s="19" t="n"/>
      <c r="BX48" s="19" t="n"/>
      <c r="BY48" s="19" t="n"/>
      <c r="BZ48" s="19" t="n"/>
      <c r="CA48" s="19" t="n"/>
      <c r="CB48" s="19" t="n"/>
      <c r="CC48" s="19" t="n"/>
      <c r="CD48" s="19" t="n"/>
      <c r="CE48" s="19" t="n"/>
      <c r="CF48" s="19" t="n"/>
      <c r="CG48" s="19" t="n"/>
      <c r="CH48" s="19" t="n"/>
      <c r="CI48" s="19" t="n"/>
      <c r="CJ48" s="19" t="n"/>
      <c r="CK48" s="19" t="n"/>
      <c r="CL48" s="19" t="n"/>
      <c r="CM48" s="19" t="n"/>
      <c r="CN48" s="19" t="n"/>
      <c r="CO48" s="19" t="n"/>
      <c r="CP48" s="19" t="n"/>
      <c r="CQ48" s="19" t="n"/>
      <c r="CR48" s="19" t="n"/>
      <c r="CS48" s="19" t="n"/>
      <c r="CT48" s="19" t="n"/>
      <c r="CU48" s="19" t="n"/>
      <c r="CV48" s="19" t="n"/>
      <c r="CW48" s="19" t="n"/>
      <c r="CX48" s="19" t="n"/>
      <c r="CY48" s="19" t="n"/>
      <c r="CZ48" s="19" t="n"/>
      <c r="DA48" s="19" t="n"/>
      <c r="DB48" s="19" t="n"/>
      <c r="DC48" s="19" t="n"/>
    </row>
    <row r="49" outlineLevel="3" ht="15" customHeight="1" thickTop="1"/>
    <row r="50" outlineLevel="3">
      <c r="C50" s="20" t="inlineStr">
        <is>
          <t>Tonnage</t>
        </is>
      </c>
    </row>
    <row r="51" outlineLevel="3"/>
    <row r="52" outlineLevel="3">
      <c r="E52" s="242" t="inlineStr">
        <is>
          <t>Ore stockpile tonnage b/f</t>
        </is>
      </c>
      <c r="F52" s="234" t="n"/>
      <c r="G52" s="237" t="inlineStr">
        <is>
          <t>kt</t>
        </is>
      </c>
      <c r="H52" s="243" t="inlineStr">
        <is>
          <t>Ore-stockpile sub-ledger (display only; the cash flow drives processed tonnes off the published mill-feed schedule, row 74). The opening balance 7 kt is the planned stockpile in reserve (Table 1-3 Planned Stockpile, p.13); mineralized material mined (row 53) builds the balance and ore milled (row 54) draws it down. Contained metal is carried in (row 60) and drawn out at the running average stockpile grade (row 64), so the tonnage (row 55) and contained-metal (row 62) roll-forward both draw down to zero over mine life.</t>
        </is>
      </c>
      <c r="Y52" s="234" t="n"/>
      <c r="AA52" s="244">
        <f>Z55</f>
        <v/>
      </c>
      <c r="AB52" s="244">
        <f>AA55</f>
        <v/>
      </c>
      <c r="AC52" s="244">
        <f>AB55</f>
        <v/>
      </c>
      <c r="AD52" s="244">
        <f>AC55</f>
        <v/>
      </c>
      <c r="AE52" s="244">
        <f>AD55</f>
        <v/>
      </c>
      <c r="AF52" s="244">
        <f>AE55</f>
        <v/>
      </c>
      <c r="AG52" s="244">
        <f>AF55</f>
        <v/>
      </c>
      <c r="AH52" s="244">
        <f>AG55</f>
        <v/>
      </c>
      <c r="AI52" s="244">
        <f>AH55</f>
        <v/>
      </c>
      <c r="AJ52" s="244">
        <f>AI55</f>
        <v/>
      </c>
      <c r="AK52" s="244">
        <f>AJ55</f>
        <v/>
      </c>
      <c r="AL52" s="244">
        <f>AK55</f>
        <v/>
      </c>
      <c r="AM52" s="244">
        <f>AL55</f>
        <v/>
      </c>
      <c r="AN52" s="244">
        <f>AM55</f>
        <v/>
      </c>
      <c r="AO52" s="244">
        <f>AN55</f>
        <v/>
      </c>
      <c r="AP52" s="244">
        <f>AO55</f>
        <v/>
      </c>
      <c r="AQ52" s="244">
        <f>AP55</f>
        <v/>
      </c>
      <c r="AR52" s="244">
        <f>AQ55</f>
        <v/>
      </c>
      <c r="AS52" s="244">
        <f>AR55</f>
        <v/>
      </c>
      <c r="AT52" s="244">
        <f>AS55</f>
        <v/>
      </c>
      <c r="AU52" s="244">
        <f>AT55</f>
        <v/>
      </c>
      <c r="AV52" s="244">
        <f>AU55</f>
        <v/>
      </c>
      <c r="AW52" s="244">
        <f>AV55</f>
        <v/>
      </c>
      <c r="AX52" s="244">
        <f>AW55</f>
        <v/>
      </c>
      <c r="AY52" s="244">
        <f>AX55</f>
        <v/>
      </c>
      <c r="AZ52" s="244">
        <f>AY55</f>
        <v/>
      </c>
      <c r="BA52" s="244">
        <f>AZ55</f>
        <v/>
      </c>
      <c r="BB52" s="244">
        <f>BA55</f>
        <v/>
      </c>
      <c r="BC52" s="244">
        <f>BB55</f>
        <v/>
      </c>
      <c r="BD52" s="244">
        <f>BC55</f>
        <v/>
      </c>
      <c r="BE52" s="244">
        <f>BD55</f>
        <v/>
      </c>
      <c r="BF52" s="244">
        <f>BE55</f>
        <v/>
      </c>
      <c r="BG52" s="244">
        <f>BF55</f>
        <v/>
      </c>
      <c r="BH52" s="244">
        <f>BG55</f>
        <v/>
      </c>
      <c r="BI52" s="244">
        <f>BH55</f>
        <v/>
      </c>
      <c r="BJ52" s="244">
        <f>BI55</f>
        <v/>
      </c>
      <c r="BK52" s="244">
        <f>BJ55</f>
        <v/>
      </c>
      <c r="BL52" s="244">
        <f>BK55</f>
        <v/>
      </c>
      <c r="BM52" s="244">
        <f>BL55</f>
        <v/>
      </c>
      <c r="BN52" s="244">
        <f>BM55</f>
        <v/>
      </c>
      <c r="BO52" s="244">
        <f>BN55</f>
        <v/>
      </c>
      <c r="BP52" s="244">
        <f>BO55</f>
        <v/>
      </c>
      <c r="BQ52" s="244">
        <f>BP55</f>
        <v/>
      </c>
      <c r="BR52" s="244">
        <f>BQ55</f>
        <v/>
      </c>
      <c r="BS52" s="244">
        <f>BR55</f>
        <v/>
      </c>
      <c r="BT52" s="244">
        <f>BS55</f>
        <v/>
      </c>
      <c r="BU52" s="244">
        <f>BT55</f>
        <v/>
      </c>
      <c r="BV52" s="244">
        <f>BU55</f>
        <v/>
      </c>
      <c r="BW52" s="244">
        <f>BV55</f>
        <v/>
      </c>
      <c r="BX52" s="244">
        <f>BW55</f>
        <v/>
      </c>
      <c r="BY52" s="244">
        <f>BX55</f>
        <v/>
      </c>
      <c r="BZ52" s="244">
        <f>BY55</f>
        <v/>
      </c>
      <c r="CA52" s="244">
        <f>BZ55</f>
        <v/>
      </c>
      <c r="CB52" s="244">
        <f>CA55</f>
        <v/>
      </c>
      <c r="CC52" s="244">
        <f>CB55</f>
        <v/>
      </c>
      <c r="CD52" s="244">
        <f>CC55</f>
        <v/>
      </c>
      <c r="CE52" s="244">
        <f>CD55</f>
        <v/>
      </c>
      <c r="CF52" s="244">
        <f>CE55</f>
        <v/>
      </c>
      <c r="CG52" s="244">
        <f>CF55</f>
        <v/>
      </c>
      <c r="CH52" s="244">
        <f>CG55</f>
        <v/>
      </c>
      <c r="CI52" s="244">
        <f>CH55</f>
        <v/>
      </c>
      <c r="CJ52" s="244">
        <f>CI55</f>
        <v/>
      </c>
      <c r="CK52" s="244">
        <f>CJ55</f>
        <v/>
      </c>
      <c r="CL52" s="244">
        <f>CK55</f>
        <v/>
      </c>
      <c r="CM52" s="244">
        <f>CL55</f>
        <v/>
      </c>
      <c r="CN52" s="244">
        <f>CM55</f>
        <v/>
      </c>
      <c r="CO52" s="244">
        <f>CN55</f>
        <v/>
      </c>
      <c r="CP52" s="244">
        <f>CO55</f>
        <v/>
      </c>
      <c r="CQ52" s="244">
        <f>CP55</f>
        <v/>
      </c>
      <c r="CR52" s="244">
        <f>CQ55</f>
        <v/>
      </c>
      <c r="CS52" s="244">
        <f>CR55</f>
        <v/>
      </c>
      <c r="CT52" s="244">
        <f>CS55</f>
        <v/>
      </c>
      <c r="CU52" s="244">
        <f>CT55</f>
        <v/>
      </c>
      <c r="CV52" s="244">
        <f>CU55</f>
        <v/>
      </c>
      <c r="CW52" s="244">
        <f>CV55</f>
        <v/>
      </c>
      <c r="CX52" s="244">
        <f>CW55</f>
        <v/>
      </c>
      <c r="CY52" s="244">
        <f>CX55</f>
        <v/>
      </c>
      <c r="CZ52" s="244">
        <f>CY55</f>
        <v/>
      </c>
      <c r="DA52" s="244">
        <f>CZ55</f>
        <v/>
      </c>
      <c r="DB52" s="244">
        <f>DA55</f>
        <v/>
      </c>
    </row>
    <row r="53" outlineLevel="3">
      <c r="E53" s="245" t="inlineStr">
        <is>
          <t>Mineralized material mined (into stockpile)</t>
        </is>
      </c>
      <c r="F53" s="234" t="n"/>
      <c r="G53" s="237">
        <f>G41</f>
        <v/>
      </c>
      <c r="H53" s="234" t="n"/>
      <c r="Y53" s="246">
        <f>SUM(AA53:DB53)</f>
        <v/>
      </c>
      <c r="AA53" s="244">
        <f>AA38</f>
        <v/>
      </c>
      <c r="AB53" s="244">
        <f>AB38</f>
        <v/>
      </c>
      <c r="AC53" s="244">
        <f>AC38</f>
        <v/>
      </c>
      <c r="AD53" s="244">
        <f>AD38</f>
        <v/>
      </c>
      <c r="AE53" s="244">
        <f>AE38</f>
        <v/>
      </c>
      <c r="AF53" s="244">
        <f>AF38</f>
        <v/>
      </c>
      <c r="AG53" s="244">
        <f>AG38</f>
        <v/>
      </c>
      <c r="AH53" s="244">
        <f>AH38</f>
        <v/>
      </c>
      <c r="AI53" s="244">
        <f>AI38</f>
        <v/>
      </c>
      <c r="AJ53" s="244">
        <f>AJ38</f>
        <v/>
      </c>
      <c r="AK53" s="244">
        <f>AK38</f>
        <v/>
      </c>
      <c r="AL53" s="244">
        <f>AL38</f>
        <v/>
      </c>
      <c r="AM53" s="244">
        <f>AM38</f>
        <v/>
      </c>
      <c r="AN53" s="244">
        <f>AN38</f>
        <v/>
      </c>
      <c r="AO53" s="244">
        <f>AO38</f>
        <v/>
      </c>
      <c r="AP53" s="244">
        <f>AP38</f>
        <v/>
      </c>
      <c r="AQ53" s="244">
        <f>AQ38</f>
        <v/>
      </c>
      <c r="AR53" s="244">
        <f>AR38</f>
        <v/>
      </c>
      <c r="AS53" s="244">
        <f>AS38</f>
        <v/>
      </c>
      <c r="AT53" s="244">
        <f>AT38</f>
        <v/>
      </c>
      <c r="AU53" s="244">
        <f>AU38</f>
        <v/>
      </c>
      <c r="AV53" s="244">
        <f>AV38</f>
        <v/>
      </c>
      <c r="AW53" s="244">
        <f>AW38</f>
        <v/>
      </c>
      <c r="AX53" s="244">
        <f>AX38</f>
        <v/>
      </c>
      <c r="AY53" s="244">
        <f>AY38</f>
        <v/>
      </c>
      <c r="AZ53" s="244">
        <f>AZ38</f>
        <v/>
      </c>
      <c r="BA53" s="244">
        <f>BA38</f>
        <v/>
      </c>
      <c r="BB53" s="244">
        <f>BB38</f>
        <v/>
      </c>
      <c r="BC53" s="244">
        <f>BC38</f>
        <v/>
      </c>
      <c r="BD53" s="244">
        <f>BD38</f>
        <v/>
      </c>
      <c r="BE53" s="244">
        <f>BE38</f>
        <v/>
      </c>
      <c r="BF53" s="244">
        <f>BF38</f>
        <v/>
      </c>
      <c r="BG53" s="244">
        <f>BG38</f>
        <v/>
      </c>
      <c r="BH53" s="244">
        <f>BH38</f>
        <v/>
      </c>
      <c r="BI53" s="244">
        <f>BI38</f>
        <v/>
      </c>
      <c r="BJ53" s="244">
        <f>BJ38</f>
        <v/>
      </c>
      <c r="BK53" s="244">
        <f>BK38</f>
        <v/>
      </c>
      <c r="BL53" s="244">
        <f>BL38</f>
        <v/>
      </c>
      <c r="BM53" s="244">
        <f>BM38</f>
        <v/>
      </c>
      <c r="BN53" s="244">
        <f>BN38</f>
        <v/>
      </c>
      <c r="BO53" s="244">
        <f>BO38</f>
        <v/>
      </c>
      <c r="BP53" s="244">
        <f>BP38</f>
        <v/>
      </c>
      <c r="BQ53" s="244">
        <f>BQ38</f>
        <v/>
      </c>
      <c r="BR53" s="244">
        <f>BR38</f>
        <v/>
      </c>
      <c r="BS53" s="244">
        <f>BS38</f>
        <v/>
      </c>
      <c r="BT53" s="244">
        <f>BT38</f>
        <v/>
      </c>
      <c r="BU53" s="244">
        <f>BU38</f>
        <v/>
      </c>
      <c r="BV53" s="244">
        <f>BV38</f>
        <v/>
      </c>
      <c r="BW53" s="244">
        <f>BW38</f>
        <v/>
      </c>
      <c r="BX53" s="244">
        <f>BX38</f>
        <v/>
      </c>
      <c r="BY53" s="244">
        <f>BY38</f>
        <v/>
      </c>
      <c r="BZ53" s="244">
        <f>BZ38</f>
        <v/>
      </c>
      <c r="CA53" s="244">
        <f>CA38</f>
        <v/>
      </c>
      <c r="CB53" s="244">
        <f>CB38</f>
        <v/>
      </c>
      <c r="CC53" s="244">
        <f>CC38</f>
        <v/>
      </c>
      <c r="CD53" s="244">
        <f>CD38</f>
        <v/>
      </c>
      <c r="CE53" s="244">
        <f>CE38</f>
        <v/>
      </c>
      <c r="CF53" s="244">
        <f>CF38</f>
        <v/>
      </c>
      <c r="CG53" s="244">
        <f>CG38</f>
        <v/>
      </c>
      <c r="CH53" s="244">
        <f>CH38</f>
        <v/>
      </c>
      <c r="CI53" s="244">
        <f>CI38</f>
        <v/>
      </c>
      <c r="CJ53" s="244">
        <f>CJ38</f>
        <v/>
      </c>
      <c r="CK53" s="244">
        <f>CK38</f>
        <v/>
      </c>
      <c r="CL53" s="244">
        <f>CL38</f>
        <v/>
      </c>
      <c r="CM53" s="244">
        <f>CM38</f>
        <v/>
      </c>
      <c r="CN53" s="244">
        <f>CN38</f>
        <v/>
      </c>
      <c r="CO53" s="244">
        <f>CO38</f>
        <v/>
      </c>
      <c r="CP53" s="244">
        <f>CP38</f>
        <v/>
      </c>
      <c r="CQ53" s="244">
        <f>CQ38</f>
        <v/>
      </c>
      <c r="CR53" s="244">
        <f>CR38</f>
        <v/>
      </c>
      <c r="CS53" s="244">
        <f>CS38</f>
        <v/>
      </c>
      <c r="CT53" s="244">
        <f>CT38</f>
        <v/>
      </c>
      <c r="CU53" s="244">
        <f>CU38</f>
        <v/>
      </c>
      <c r="CV53" s="244">
        <f>CV38</f>
        <v/>
      </c>
      <c r="CW53" s="244">
        <f>CW38</f>
        <v/>
      </c>
      <c r="CX53" s="244">
        <f>CX38</f>
        <v/>
      </c>
      <c r="CY53" s="244">
        <f>CY38</f>
        <v/>
      </c>
      <c r="CZ53" s="244">
        <f>CZ38</f>
        <v/>
      </c>
      <c r="DA53" s="244">
        <f>DA38</f>
        <v/>
      </c>
      <c r="DB53" s="244">
        <f>DB38</f>
        <v/>
      </c>
    </row>
    <row r="54" outlineLevel="3">
      <c r="E54" s="245" t="inlineStr">
        <is>
          <t>Ore milled (out of stockpile)</t>
        </is>
      </c>
      <c r="F54" s="234" t="n"/>
      <c r="G54" s="237">
        <f>G74</f>
        <v/>
      </c>
      <c r="H54" s="234" t="n"/>
      <c r="Y54" s="246">
        <f>SUM(AA54:DB54)</f>
        <v/>
      </c>
      <c r="AA54" s="244">
        <f>AA74</f>
        <v/>
      </c>
      <c r="AB54" s="244">
        <f>AB74</f>
        <v/>
      </c>
      <c r="AC54" s="244">
        <f>AC74</f>
        <v/>
      </c>
      <c r="AD54" s="244">
        <f>AD74</f>
        <v/>
      </c>
      <c r="AE54" s="244">
        <f>AE74</f>
        <v/>
      </c>
      <c r="AF54" s="244">
        <f>AF74</f>
        <v/>
      </c>
      <c r="AG54" s="244">
        <f>AG74</f>
        <v/>
      </c>
      <c r="AH54" s="244">
        <f>AH74</f>
        <v/>
      </c>
      <c r="AI54" s="244">
        <f>AI74</f>
        <v/>
      </c>
      <c r="AJ54" s="244">
        <f>AJ74</f>
        <v/>
      </c>
      <c r="AK54" s="244">
        <f>AK74</f>
        <v/>
      </c>
      <c r="AL54" s="244">
        <f>AL74</f>
        <v/>
      </c>
      <c r="AM54" s="244">
        <f>AM74</f>
        <v/>
      </c>
      <c r="AN54" s="244">
        <f>AN74</f>
        <v/>
      </c>
      <c r="AO54" s="244">
        <f>AO74</f>
        <v/>
      </c>
      <c r="AP54" s="244">
        <f>AP74</f>
        <v/>
      </c>
      <c r="AQ54" s="244">
        <f>AQ74</f>
        <v/>
      </c>
      <c r="AR54" s="244">
        <f>AR74</f>
        <v/>
      </c>
      <c r="AS54" s="244">
        <f>AS74</f>
        <v/>
      </c>
      <c r="AT54" s="244">
        <f>AT74</f>
        <v/>
      </c>
      <c r="AU54" s="244">
        <f>AU74</f>
        <v/>
      </c>
      <c r="AV54" s="244">
        <f>AV74</f>
        <v/>
      </c>
      <c r="AW54" s="244">
        <f>AW74</f>
        <v/>
      </c>
      <c r="AX54" s="244">
        <f>AX74</f>
        <v/>
      </c>
      <c r="AY54" s="244">
        <f>AY74</f>
        <v/>
      </c>
      <c r="AZ54" s="244">
        <f>AZ74</f>
        <v/>
      </c>
      <c r="BA54" s="244">
        <f>BA74</f>
        <v/>
      </c>
      <c r="BB54" s="244">
        <f>BB74</f>
        <v/>
      </c>
      <c r="BC54" s="244">
        <f>BC74</f>
        <v/>
      </c>
      <c r="BD54" s="244">
        <f>BD74</f>
        <v/>
      </c>
      <c r="BE54" s="244">
        <f>BE74</f>
        <v/>
      </c>
      <c r="BF54" s="244">
        <f>BF74</f>
        <v/>
      </c>
      <c r="BG54" s="244">
        <f>BG74</f>
        <v/>
      </c>
      <c r="BH54" s="244">
        <f>BH74</f>
        <v/>
      </c>
      <c r="BI54" s="244">
        <f>BI74</f>
        <v/>
      </c>
      <c r="BJ54" s="244">
        <f>BJ74</f>
        <v/>
      </c>
      <c r="BK54" s="244">
        <f>BK74</f>
        <v/>
      </c>
      <c r="BL54" s="244">
        <f>BL74</f>
        <v/>
      </c>
      <c r="BM54" s="244">
        <f>BM74</f>
        <v/>
      </c>
      <c r="BN54" s="244">
        <f>BN74</f>
        <v/>
      </c>
      <c r="BO54" s="244">
        <f>BO74</f>
        <v/>
      </c>
      <c r="BP54" s="244">
        <f>BP74</f>
        <v/>
      </c>
      <c r="BQ54" s="244">
        <f>BQ74</f>
        <v/>
      </c>
      <c r="BR54" s="244">
        <f>BR74</f>
        <v/>
      </c>
      <c r="BS54" s="244">
        <f>BS74</f>
        <v/>
      </c>
      <c r="BT54" s="244">
        <f>BT74</f>
        <v/>
      </c>
      <c r="BU54" s="244">
        <f>BU74</f>
        <v/>
      </c>
      <c r="BV54" s="244">
        <f>BV74</f>
        <v/>
      </c>
      <c r="BW54" s="244">
        <f>BW74</f>
        <v/>
      </c>
      <c r="BX54" s="244">
        <f>BX74</f>
        <v/>
      </c>
      <c r="BY54" s="244">
        <f>BY74</f>
        <v/>
      </c>
      <c r="BZ54" s="244">
        <f>BZ74</f>
        <v/>
      </c>
      <c r="CA54" s="244">
        <f>CA74</f>
        <v/>
      </c>
      <c r="CB54" s="244">
        <f>CB74</f>
        <v/>
      </c>
      <c r="CC54" s="244">
        <f>CC74</f>
        <v/>
      </c>
      <c r="CD54" s="244">
        <f>CD74</f>
        <v/>
      </c>
      <c r="CE54" s="244">
        <f>CE74</f>
        <v/>
      </c>
      <c r="CF54" s="244">
        <f>CF74</f>
        <v/>
      </c>
      <c r="CG54" s="244">
        <f>CG74</f>
        <v/>
      </c>
      <c r="CH54" s="244">
        <f>CH74</f>
        <v/>
      </c>
      <c r="CI54" s="244">
        <f>CI74</f>
        <v/>
      </c>
      <c r="CJ54" s="244">
        <f>CJ74</f>
        <v/>
      </c>
      <c r="CK54" s="244">
        <f>CK74</f>
        <v/>
      </c>
      <c r="CL54" s="244">
        <f>CL74</f>
        <v/>
      </c>
      <c r="CM54" s="244">
        <f>CM74</f>
        <v/>
      </c>
      <c r="CN54" s="244">
        <f>CN74</f>
        <v/>
      </c>
      <c r="CO54" s="244">
        <f>CO74</f>
        <v/>
      </c>
      <c r="CP54" s="244">
        <f>CP74</f>
        <v/>
      </c>
      <c r="CQ54" s="244">
        <f>CQ74</f>
        <v/>
      </c>
      <c r="CR54" s="244">
        <f>CR74</f>
        <v/>
      </c>
      <c r="CS54" s="244">
        <f>CS74</f>
        <v/>
      </c>
      <c r="CT54" s="244">
        <f>CT74</f>
        <v/>
      </c>
      <c r="CU54" s="244">
        <f>CU74</f>
        <v/>
      </c>
      <c r="CV54" s="244">
        <f>CV74</f>
        <v/>
      </c>
      <c r="CW54" s="244">
        <f>CW74</f>
        <v/>
      </c>
      <c r="CX54" s="244">
        <f>CX74</f>
        <v/>
      </c>
      <c r="CY54" s="244">
        <f>CY74</f>
        <v/>
      </c>
      <c r="CZ54" s="244">
        <f>CZ74</f>
        <v/>
      </c>
      <c r="DA54" s="244">
        <f>DA74</f>
        <v/>
      </c>
      <c r="DB54" s="244">
        <f>DB74</f>
        <v/>
      </c>
    </row>
    <row r="55" outlineLevel="3">
      <c r="E55" s="247" t="inlineStr">
        <is>
          <t>Ore stockpile tonnage c/f</t>
        </is>
      </c>
      <c r="F55" s="234" t="n"/>
      <c r="G55" s="237" t="inlineStr">
        <is>
          <t>kt</t>
        </is>
      </c>
      <c r="H55" s="234" t="n"/>
      <c r="Y55" s="234" t="n"/>
      <c r="Z55" s="29" t="n">
        <v>7</v>
      </c>
      <c r="AA55" s="248">
        <f>MAX(0,SUM(AA52:AA53)-SUM(AA54))</f>
        <v/>
      </c>
      <c r="AB55" s="248">
        <f>MAX(0,SUM(AB52:AB53)-SUM(AB54))</f>
        <v/>
      </c>
      <c r="AC55" s="248">
        <f>MAX(0,SUM(AC52:AC53)-SUM(AC54))</f>
        <v/>
      </c>
      <c r="AD55" s="248">
        <f>MAX(0,SUM(AD52:AD53)-SUM(AD54))</f>
        <v/>
      </c>
      <c r="AE55" s="248">
        <f>MAX(0,SUM(AE52:AE53)-SUM(AE54))</f>
        <v/>
      </c>
      <c r="AF55" s="248">
        <f>MAX(0,SUM(AF52:AF53)-SUM(AF54))</f>
        <v/>
      </c>
      <c r="AG55" s="248">
        <f>MAX(0,SUM(AG52:AG53)-SUM(AG54))</f>
        <v/>
      </c>
      <c r="AH55" s="248">
        <f>MAX(0,SUM(AH52:AH53)-SUM(AH54))</f>
        <v/>
      </c>
      <c r="AI55" s="248">
        <f>MAX(0,SUM(AI52:AI53)-SUM(AI54))</f>
        <v/>
      </c>
      <c r="AJ55" s="248">
        <f>MAX(0,SUM(AJ52:AJ53)-SUM(AJ54))</f>
        <v/>
      </c>
      <c r="AK55" s="248">
        <f>MAX(0,SUM(AK52:AK53)-SUM(AK54))</f>
        <v/>
      </c>
      <c r="AL55" s="248">
        <f>MAX(0,SUM(AL52:AL53)-SUM(AL54))</f>
        <v/>
      </c>
      <c r="AM55" s="248">
        <f>MAX(0,SUM(AM52:AM53)-SUM(AM54))</f>
        <v/>
      </c>
      <c r="AN55" s="248">
        <f>MAX(0,SUM(AN52:AN53)-SUM(AN54))</f>
        <v/>
      </c>
      <c r="AO55" s="248">
        <f>MAX(0,SUM(AO52:AO53)-SUM(AO54))</f>
        <v/>
      </c>
      <c r="AP55" s="248">
        <f>MAX(0,SUM(AP52:AP53)-SUM(AP54))</f>
        <v/>
      </c>
      <c r="AQ55" s="248">
        <f>MAX(0,SUM(AQ52:AQ53)-SUM(AQ54))</f>
        <v/>
      </c>
      <c r="AR55" s="248">
        <f>MAX(0,SUM(AR52:AR53)-SUM(AR54))</f>
        <v/>
      </c>
      <c r="AS55" s="248">
        <f>MAX(0,SUM(AS52:AS53)-SUM(AS54))</f>
        <v/>
      </c>
      <c r="AT55" s="248">
        <f>MAX(0,SUM(AT52:AT53)-SUM(AT54))</f>
        <v/>
      </c>
      <c r="AU55" s="248">
        <f>MAX(0,SUM(AU52:AU53)-SUM(AU54))</f>
        <v/>
      </c>
      <c r="AV55" s="248">
        <f>MAX(0,SUM(AV52:AV53)-SUM(AV54))</f>
        <v/>
      </c>
      <c r="AW55" s="248">
        <f>MAX(0,SUM(AW52:AW53)-SUM(AW54))</f>
        <v/>
      </c>
      <c r="AX55" s="248">
        <f>MAX(0,SUM(AX52:AX53)-SUM(AX54))</f>
        <v/>
      </c>
      <c r="AY55" s="248">
        <f>MAX(0,SUM(AY52:AY53)-SUM(AY54))</f>
        <v/>
      </c>
      <c r="AZ55" s="248">
        <f>MAX(0,SUM(AZ52:AZ53)-SUM(AZ54))</f>
        <v/>
      </c>
      <c r="BA55" s="248">
        <f>MAX(0,SUM(BA52:BA53)-SUM(BA54))</f>
        <v/>
      </c>
      <c r="BB55" s="248">
        <f>MAX(0,SUM(BB52:BB53)-SUM(BB54))</f>
        <v/>
      </c>
      <c r="BC55" s="248">
        <f>MAX(0,SUM(BC52:BC53)-SUM(BC54))</f>
        <v/>
      </c>
      <c r="BD55" s="248">
        <f>MAX(0,SUM(BD52:BD53)-SUM(BD54))</f>
        <v/>
      </c>
      <c r="BE55" s="248">
        <f>MAX(0,SUM(BE52:BE53)-SUM(BE54))</f>
        <v/>
      </c>
      <c r="BF55" s="248">
        <f>MAX(0,SUM(BF52:BF53)-SUM(BF54))</f>
        <v/>
      </c>
      <c r="BG55" s="248">
        <f>MAX(0,SUM(BG52:BG53)-SUM(BG54))</f>
        <v/>
      </c>
      <c r="BH55" s="248">
        <f>MAX(0,SUM(BH52:BH53)-SUM(BH54))</f>
        <v/>
      </c>
      <c r="BI55" s="248">
        <f>MAX(0,SUM(BI52:BI53)-SUM(BI54))</f>
        <v/>
      </c>
      <c r="BJ55" s="248">
        <f>MAX(0,SUM(BJ52:BJ53)-SUM(BJ54))</f>
        <v/>
      </c>
      <c r="BK55" s="248">
        <f>MAX(0,SUM(BK52:BK53)-SUM(BK54))</f>
        <v/>
      </c>
      <c r="BL55" s="248">
        <f>MAX(0,SUM(BL52:BL53)-SUM(BL54))</f>
        <v/>
      </c>
      <c r="BM55" s="248">
        <f>MAX(0,SUM(BM52:BM53)-SUM(BM54))</f>
        <v/>
      </c>
      <c r="BN55" s="248">
        <f>MAX(0,SUM(BN52:BN53)-SUM(BN54))</f>
        <v/>
      </c>
      <c r="BO55" s="248">
        <f>MAX(0,SUM(BO52:BO53)-SUM(BO54))</f>
        <v/>
      </c>
      <c r="BP55" s="248">
        <f>MAX(0,SUM(BP52:BP53)-SUM(BP54))</f>
        <v/>
      </c>
      <c r="BQ55" s="248">
        <f>MAX(0,SUM(BQ52:BQ53)-SUM(BQ54))</f>
        <v/>
      </c>
      <c r="BR55" s="248">
        <f>MAX(0,SUM(BR52:BR53)-SUM(BR54))</f>
        <v/>
      </c>
      <c r="BS55" s="248">
        <f>MAX(0,SUM(BS52:BS53)-SUM(BS54))</f>
        <v/>
      </c>
      <c r="BT55" s="248">
        <f>MAX(0,SUM(BT52:BT53)-SUM(BT54))</f>
        <v/>
      </c>
      <c r="BU55" s="248">
        <f>MAX(0,SUM(BU52:BU53)-SUM(BU54))</f>
        <v/>
      </c>
      <c r="BV55" s="248">
        <f>MAX(0,SUM(BV52:BV53)-SUM(BV54))</f>
        <v/>
      </c>
      <c r="BW55" s="248">
        <f>MAX(0,SUM(BW52:BW53)-SUM(BW54))</f>
        <v/>
      </c>
      <c r="BX55" s="248">
        <f>MAX(0,SUM(BX52:BX53)-SUM(BX54))</f>
        <v/>
      </c>
      <c r="BY55" s="248">
        <f>MAX(0,SUM(BY52:BY53)-SUM(BY54))</f>
        <v/>
      </c>
      <c r="BZ55" s="248">
        <f>MAX(0,SUM(BZ52:BZ53)-SUM(BZ54))</f>
        <v/>
      </c>
      <c r="CA55" s="248">
        <f>MAX(0,SUM(CA52:CA53)-SUM(CA54))</f>
        <v/>
      </c>
      <c r="CB55" s="248">
        <f>MAX(0,SUM(CB52:CB53)-SUM(CB54))</f>
        <v/>
      </c>
      <c r="CC55" s="248">
        <f>MAX(0,SUM(CC52:CC53)-SUM(CC54))</f>
        <v/>
      </c>
      <c r="CD55" s="248">
        <f>MAX(0,SUM(CD52:CD53)-SUM(CD54))</f>
        <v/>
      </c>
      <c r="CE55" s="248">
        <f>MAX(0,SUM(CE52:CE53)-SUM(CE54))</f>
        <v/>
      </c>
      <c r="CF55" s="248">
        <f>MAX(0,SUM(CF52:CF53)-SUM(CF54))</f>
        <v/>
      </c>
      <c r="CG55" s="248">
        <f>MAX(0,SUM(CG52:CG53)-SUM(CG54))</f>
        <v/>
      </c>
      <c r="CH55" s="248">
        <f>MAX(0,SUM(CH52:CH53)-SUM(CH54))</f>
        <v/>
      </c>
      <c r="CI55" s="248">
        <f>MAX(0,SUM(CI52:CI53)-SUM(CI54))</f>
        <v/>
      </c>
      <c r="CJ55" s="248">
        <f>MAX(0,SUM(CJ52:CJ53)-SUM(CJ54))</f>
        <v/>
      </c>
      <c r="CK55" s="248">
        <f>MAX(0,SUM(CK52:CK53)-SUM(CK54))</f>
        <v/>
      </c>
      <c r="CL55" s="248">
        <f>MAX(0,SUM(CL52:CL53)-SUM(CL54))</f>
        <v/>
      </c>
      <c r="CM55" s="248">
        <f>MAX(0,SUM(CM52:CM53)-SUM(CM54))</f>
        <v/>
      </c>
      <c r="CN55" s="248">
        <f>MAX(0,SUM(CN52:CN53)-SUM(CN54))</f>
        <v/>
      </c>
      <c r="CO55" s="248">
        <f>MAX(0,SUM(CO52:CO53)-SUM(CO54))</f>
        <v/>
      </c>
      <c r="CP55" s="248">
        <f>MAX(0,SUM(CP52:CP53)-SUM(CP54))</f>
        <v/>
      </c>
      <c r="CQ55" s="248">
        <f>MAX(0,SUM(CQ52:CQ53)-SUM(CQ54))</f>
        <v/>
      </c>
      <c r="CR55" s="248">
        <f>MAX(0,SUM(CR52:CR53)-SUM(CR54))</f>
        <v/>
      </c>
      <c r="CS55" s="248">
        <f>MAX(0,SUM(CS52:CS53)-SUM(CS54))</f>
        <v/>
      </c>
      <c r="CT55" s="248">
        <f>MAX(0,SUM(CT52:CT53)-SUM(CT54))</f>
        <v/>
      </c>
      <c r="CU55" s="248">
        <f>MAX(0,SUM(CU52:CU53)-SUM(CU54))</f>
        <v/>
      </c>
      <c r="CV55" s="248">
        <f>MAX(0,SUM(CV52:CV53)-SUM(CV54))</f>
        <v/>
      </c>
      <c r="CW55" s="248">
        <f>MAX(0,SUM(CW52:CW53)-SUM(CW54))</f>
        <v/>
      </c>
      <c r="CX55" s="248">
        <f>MAX(0,SUM(CX52:CX53)-SUM(CX54))</f>
        <v/>
      </c>
      <c r="CY55" s="248">
        <f>MAX(0,SUM(CY52:CY53)-SUM(CY54))</f>
        <v/>
      </c>
      <c r="CZ55" s="248">
        <f>MAX(0,SUM(CZ52:CZ53)-SUM(CZ54))</f>
        <v/>
      </c>
      <c r="DA55" s="248">
        <f>MAX(0,SUM(DA52:DA53)-SUM(DA54))</f>
        <v/>
      </c>
      <c r="DB55" s="248">
        <f>MAX(0,SUM(DB52:DB53)-SUM(DB54))</f>
        <v/>
      </c>
    </row>
    <row r="56" outlineLevel="3"/>
    <row r="57" outlineLevel="3">
      <c r="C57" s="20" t="inlineStr">
        <is>
          <t>Contained silver</t>
        </is>
      </c>
    </row>
    <row r="58" outlineLevel="3"/>
    <row r="59" outlineLevel="3">
      <c r="E59" s="245" t="inlineStr">
        <is>
          <t>Ore stockpile contained silver b/f</t>
        </is>
      </c>
      <c r="F59" s="234" t="n"/>
      <c r="G59" s="237" t="inlineStr">
        <is>
          <t>ktoz</t>
        </is>
      </c>
      <c r="H59" s="234" t="n"/>
      <c r="Y59" s="234" t="n"/>
      <c r="AA59" s="244">
        <f>Z62</f>
        <v/>
      </c>
      <c r="AB59" s="244">
        <f>AA62</f>
        <v/>
      </c>
      <c r="AC59" s="244">
        <f>AB62</f>
        <v/>
      </c>
      <c r="AD59" s="244">
        <f>AC62</f>
        <v/>
      </c>
      <c r="AE59" s="244">
        <f>AD62</f>
        <v/>
      </c>
      <c r="AF59" s="244">
        <f>AE62</f>
        <v/>
      </c>
      <c r="AG59" s="244">
        <f>AF62</f>
        <v/>
      </c>
      <c r="AH59" s="244">
        <f>AG62</f>
        <v/>
      </c>
      <c r="AI59" s="244">
        <f>AH62</f>
        <v/>
      </c>
      <c r="AJ59" s="244">
        <f>AI62</f>
        <v/>
      </c>
      <c r="AK59" s="244">
        <f>AJ62</f>
        <v/>
      </c>
      <c r="AL59" s="244">
        <f>AK62</f>
        <v/>
      </c>
      <c r="AM59" s="244">
        <f>AL62</f>
        <v/>
      </c>
      <c r="AN59" s="244">
        <f>AM62</f>
        <v/>
      </c>
      <c r="AO59" s="244">
        <f>AN62</f>
        <v/>
      </c>
      <c r="AP59" s="244">
        <f>AO62</f>
        <v/>
      </c>
      <c r="AQ59" s="244">
        <f>AP62</f>
        <v/>
      </c>
      <c r="AR59" s="244">
        <f>AQ62</f>
        <v/>
      </c>
      <c r="AS59" s="244">
        <f>AR62</f>
        <v/>
      </c>
      <c r="AT59" s="244">
        <f>AS62</f>
        <v/>
      </c>
      <c r="AU59" s="244">
        <f>AT62</f>
        <v/>
      </c>
      <c r="AV59" s="244">
        <f>AU62</f>
        <v/>
      </c>
      <c r="AW59" s="244">
        <f>AV62</f>
        <v/>
      </c>
      <c r="AX59" s="244">
        <f>AW62</f>
        <v/>
      </c>
      <c r="AY59" s="244">
        <f>AX62</f>
        <v/>
      </c>
      <c r="AZ59" s="244">
        <f>AY62</f>
        <v/>
      </c>
      <c r="BA59" s="244">
        <f>AZ62</f>
        <v/>
      </c>
      <c r="BB59" s="244">
        <f>BA62</f>
        <v/>
      </c>
      <c r="BC59" s="244">
        <f>BB62</f>
        <v/>
      </c>
      <c r="BD59" s="244">
        <f>BC62</f>
        <v/>
      </c>
      <c r="BE59" s="244">
        <f>BD62</f>
        <v/>
      </c>
      <c r="BF59" s="244">
        <f>BE62</f>
        <v/>
      </c>
      <c r="BG59" s="244">
        <f>BF62</f>
        <v/>
      </c>
      <c r="BH59" s="244">
        <f>BG62</f>
        <v/>
      </c>
      <c r="BI59" s="244">
        <f>BH62</f>
        <v/>
      </c>
      <c r="BJ59" s="244">
        <f>BI62</f>
        <v/>
      </c>
      <c r="BK59" s="244">
        <f>BJ62</f>
        <v/>
      </c>
      <c r="BL59" s="244">
        <f>BK62</f>
        <v/>
      </c>
      <c r="BM59" s="244">
        <f>BL62</f>
        <v/>
      </c>
      <c r="BN59" s="244">
        <f>BM62</f>
        <v/>
      </c>
      <c r="BO59" s="244">
        <f>BN62</f>
        <v/>
      </c>
      <c r="BP59" s="244">
        <f>BO62</f>
        <v/>
      </c>
      <c r="BQ59" s="244">
        <f>BP62</f>
        <v/>
      </c>
      <c r="BR59" s="244">
        <f>BQ62</f>
        <v/>
      </c>
      <c r="BS59" s="244">
        <f>BR62</f>
        <v/>
      </c>
      <c r="BT59" s="244">
        <f>BS62</f>
        <v/>
      </c>
      <c r="BU59" s="244">
        <f>BT62</f>
        <v/>
      </c>
      <c r="BV59" s="244">
        <f>BU62</f>
        <v/>
      </c>
      <c r="BW59" s="244">
        <f>BV62</f>
        <v/>
      </c>
      <c r="BX59" s="244">
        <f>BW62</f>
        <v/>
      </c>
      <c r="BY59" s="244">
        <f>BX62</f>
        <v/>
      </c>
      <c r="BZ59" s="244">
        <f>BY62</f>
        <v/>
      </c>
      <c r="CA59" s="244">
        <f>BZ62</f>
        <v/>
      </c>
      <c r="CB59" s="244">
        <f>CA62</f>
        <v/>
      </c>
      <c r="CC59" s="244">
        <f>CB62</f>
        <v/>
      </c>
      <c r="CD59" s="244">
        <f>CC62</f>
        <v/>
      </c>
      <c r="CE59" s="244">
        <f>CD62</f>
        <v/>
      </c>
      <c r="CF59" s="244">
        <f>CE62</f>
        <v/>
      </c>
      <c r="CG59" s="244">
        <f>CF62</f>
        <v/>
      </c>
      <c r="CH59" s="244">
        <f>CG62</f>
        <v/>
      </c>
      <c r="CI59" s="244">
        <f>CH62</f>
        <v/>
      </c>
      <c r="CJ59" s="244">
        <f>CI62</f>
        <v/>
      </c>
      <c r="CK59" s="244">
        <f>CJ62</f>
        <v/>
      </c>
      <c r="CL59" s="244">
        <f>CK62</f>
        <v/>
      </c>
      <c r="CM59" s="244">
        <f>CL62</f>
        <v/>
      </c>
      <c r="CN59" s="244">
        <f>CM62</f>
        <v/>
      </c>
      <c r="CO59" s="244">
        <f>CN62</f>
        <v/>
      </c>
      <c r="CP59" s="244">
        <f>CO62</f>
        <v/>
      </c>
      <c r="CQ59" s="244">
        <f>CP62</f>
        <v/>
      </c>
      <c r="CR59" s="244">
        <f>CQ62</f>
        <v/>
      </c>
      <c r="CS59" s="244">
        <f>CR62</f>
        <v/>
      </c>
      <c r="CT59" s="244">
        <f>CS62</f>
        <v/>
      </c>
      <c r="CU59" s="244">
        <f>CT62</f>
        <v/>
      </c>
      <c r="CV59" s="244">
        <f>CU62</f>
        <v/>
      </c>
      <c r="CW59" s="244">
        <f>CV62</f>
        <v/>
      </c>
      <c r="CX59" s="244">
        <f>CW62</f>
        <v/>
      </c>
      <c r="CY59" s="244">
        <f>CX62</f>
        <v/>
      </c>
      <c r="CZ59" s="244">
        <f>CY62</f>
        <v/>
      </c>
      <c r="DA59" s="244">
        <f>CZ62</f>
        <v/>
      </c>
      <c r="DB59" s="244">
        <f>DA62</f>
        <v/>
      </c>
    </row>
    <row r="60" outlineLevel="3">
      <c r="E60" s="242">
        <f>E43</f>
        <v/>
      </c>
      <c r="F60" s="234" t="n"/>
      <c r="G60" s="237">
        <f>G43</f>
        <v/>
      </c>
      <c r="H60" s="234" t="n"/>
      <c r="Y60" s="246">
        <f>SUM(AA60:DB60)</f>
        <v/>
      </c>
      <c r="AA60" s="244">
        <f>AA43</f>
        <v/>
      </c>
      <c r="AB60" s="244">
        <f>AB43</f>
        <v/>
      </c>
      <c r="AC60" s="244">
        <f>AC43</f>
        <v/>
      </c>
      <c r="AD60" s="244">
        <f>AD43</f>
        <v/>
      </c>
      <c r="AE60" s="244">
        <f>AE43</f>
        <v/>
      </c>
      <c r="AF60" s="244">
        <f>AF43</f>
        <v/>
      </c>
      <c r="AG60" s="244">
        <f>AG43</f>
        <v/>
      </c>
      <c r="AH60" s="244">
        <f>AH43</f>
        <v/>
      </c>
      <c r="AI60" s="244">
        <f>AI43</f>
        <v/>
      </c>
      <c r="AJ60" s="244">
        <f>AJ43</f>
        <v/>
      </c>
      <c r="AK60" s="244">
        <f>AK43</f>
        <v/>
      </c>
      <c r="AL60" s="244">
        <f>AL43</f>
        <v/>
      </c>
      <c r="AM60" s="244">
        <f>AM43</f>
        <v/>
      </c>
      <c r="AN60" s="244">
        <f>AN43</f>
        <v/>
      </c>
      <c r="AO60" s="244">
        <f>AO43</f>
        <v/>
      </c>
      <c r="AP60" s="244">
        <f>AP43</f>
        <v/>
      </c>
      <c r="AQ60" s="244">
        <f>AQ43</f>
        <v/>
      </c>
      <c r="AR60" s="244">
        <f>AR43</f>
        <v/>
      </c>
      <c r="AS60" s="244">
        <f>AS43</f>
        <v/>
      </c>
      <c r="AT60" s="244">
        <f>AT43</f>
        <v/>
      </c>
      <c r="AU60" s="244">
        <f>AU43</f>
        <v/>
      </c>
      <c r="AV60" s="244">
        <f>AV43</f>
        <v/>
      </c>
      <c r="AW60" s="244">
        <f>AW43</f>
        <v/>
      </c>
      <c r="AX60" s="244">
        <f>AX43</f>
        <v/>
      </c>
      <c r="AY60" s="244">
        <f>AY43</f>
        <v/>
      </c>
      <c r="AZ60" s="244">
        <f>AZ43</f>
        <v/>
      </c>
      <c r="BA60" s="244">
        <f>BA43</f>
        <v/>
      </c>
      <c r="BB60" s="244">
        <f>BB43</f>
        <v/>
      </c>
      <c r="BC60" s="244">
        <f>BC43</f>
        <v/>
      </c>
      <c r="BD60" s="244">
        <f>BD43</f>
        <v/>
      </c>
      <c r="BE60" s="244">
        <f>BE43</f>
        <v/>
      </c>
      <c r="BF60" s="244">
        <f>BF43</f>
        <v/>
      </c>
      <c r="BG60" s="244">
        <f>BG43</f>
        <v/>
      </c>
      <c r="BH60" s="244">
        <f>BH43</f>
        <v/>
      </c>
      <c r="BI60" s="244">
        <f>BI43</f>
        <v/>
      </c>
      <c r="BJ60" s="244">
        <f>BJ43</f>
        <v/>
      </c>
      <c r="BK60" s="244">
        <f>BK43</f>
        <v/>
      </c>
      <c r="BL60" s="244">
        <f>BL43</f>
        <v/>
      </c>
      <c r="BM60" s="244">
        <f>BM43</f>
        <v/>
      </c>
      <c r="BN60" s="244">
        <f>BN43</f>
        <v/>
      </c>
      <c r="BO60" s="244">
        <f>BO43</f>
        <v/>
      </c>
      <c r="BP60" s="244">
        <f>BP43</f>
        <v/>
      </c>
      <c r="BQ60" s="244">
        <f>BQ43</f>
        <v/>
      </c>
      <c r="BR60" s="244">
        <f>BR43</f>
        <v/>
      </c>
      <c r="BS60" s="244">
        <f>BS43</f>
        <v/>
      </c>
      <c r="BT60" s="244">
        <f>BT43</f>
        <v/>
      </c>
      <c r="BU60" s="244">
        <f>BU43</f>
        <v/>
      </c>
      <c r="BV60" s="244">
        <f>BV43</f>
        <v/>
      </c>
      <c r="BW60" s="244">
        <f>BW43</f>
        <v/>
      </c>
      <c r="BX60" s="244">
        <f>BX43</f>
        <v/>
      </c>
      <c r="BY60" s="244">
        <f>BY43</f>
        <v/>
      </c>
      <c r="BZ60" s="244">
        <f>BZ43</f>
        <v/>
      </c>
      <c r="CA60" s="244">
        <f>CA43</f>
        <v/>
      </c>
      <c r="CB60" s="244">
        <f>CB43</f>
        <v/>
      </c>
      <c r="CC60" s="244">
        <f>CC43</f>
        <v/>
      </c>
      <c r="CD60" s="244">
        <f>CD43</f>
        <v/>
      </c>
      <c r="CE60" s="244">
        <f>CE43</f>
        <v/>
      </c>
      <c r="CF60" s="244">
        <f>CF43</f>
        <v/>
      </c>
      <c r="CG60" s="244">
        <f>CG43</f>
        <v/>
      </c>
      <c r="CH60" s="244">
        <f>CH43</f>
        <v/>
      </c>
      <c r="CI60" s="244">
        <f>CI43</f>
        <v/>
      </c>
      <c r="CJ60" s="244">
        <f>CJ43</f>
        <v/>
      </c>
      <c r="CK60" s="244">
        <f>CK43</f>
        <v/>
      </c>
      <c r="CL60" s="244">
        <f>CL43</f>
        <v/>
      </c>
      <c r="CM60" s="244">
        <f>CM43</f>
        <v/>
      </c>
      <c r="CN60" s="244">
        <f>CN43</f>
        <v/>
      </c>
      <c r="CO60" s="244">
        <f>CO43</f>
        <v/>
      </c>
      <c r="CP60" s="244">
        <f>CP43</f>
        <v/>
      </c>
      <c r="CQ60" s="244">
        <f>CQ43</f>
        <v/>
      </c>
      <c r="CR60" s="244">
        <f>CR43</f>
        <v/>
      </c>
      <c r="CS60" s="244">
        <f>CS43</f>
        <v/>
      </c>
      <c r="CT60" s="244">
        <f>CT43</f>
        <v/>
      </c>
      <c r="CU60" s="244">
        <f>CU43</f>
        <v/>
      </c>
      <c r="CV60" s="244">
        <f>CV43</f>
        <v/>
      </c>
      <c r="CW60" s="244">
        <f>CW43</f>
        <v/>
      </c>
      <c r="CX60" s="244">
        <f>CX43</f>
        <v/>
      </c>
      <c r="CY60" s="244">
        <f>CY43</f>
        <v/>
      </c>
      <c r="CZ60" s="244">
        <f>CZ43</f>
        <v/>
      </c>
      <c r="DA60" s="244">
        <f>DA43</f>
        <v/>
      </c>
      <c r="DB60" s="244">
        <f>DB43</f>
        <v/>
      </c>
    </row>
    <row r="61" outlineLevel="3">
      <c r="E61" s="245" t="inlineStr">
        <is>
          <t>Ore stockpile contained silver drawn (at average grade)</t>
        </is>
      </c>
      <c r="F61" s="234" t="n"/>
      <c r="G61" s="237">
        <f>G76</f>
        <v/>
      </c>
      <c r="H61" s="234" t="n"/>
      <c r="Y61" s="246">
        <f>SUM(AA61:DB61)</f>
        <v/>
      </c>
      <c r="AA61" s="244">
        <f>IF(SUM(AA52:AA53)&lt;=0,0,AA54*SUM(AA59:AA60)/SUM(AA52:AA53))</f>
        <v/>
      </c>
      <c r="AB61" s="244">
        <f>IF(SUM(AB52:AB53)&lt;=0,0,AB54*SUM(AB59:AB60)/SUM(AB52:AB53))</f>
        <v/>
      </c>
      <c r="AC61" s="244">
        <f>IF(SUM(AC52:AC53)&lt;=0,0,AC54*SUM(AC59:AC60)/SUM(AC52:AC53))</f>
        <v/>
      </c>
      <c r="AD61" s="244">
        <f>IF(SUM(AD52:AD53)&lt;=0,0,AD54*SUM(AD59:AD60)/SUM(AD52:AD53))</f>
        <v/>
      </c>
      <c r="AE61" s="244">
        <f>IF(SUM(AE52:AE53)&lt;=0,0,AE54*SUM(AE59:AE60)/SUM(AE52:AE53))</f>
        <v/>
      </c>
      <c r="AF61" s="244">
        <f>IF(SUM(AF52:AF53)&lt;=0,0,AF54*SUM(AF59:AF60)/SUM(AF52:AF53))</f>
        <v/>
      </c>
      <c r="AG61" s="244">
        <f>IF(SUM(AG52:AG53)&lt;=0,0,AG54*SUM(AG59:AG60)/SUM(AG52:AG53))</f>
        <v/>
      </c>
      <c r="AH61" s="244">
        <f>IF(SUM(AH52:AH53)&lt;=0,0,AH54*SUM(AH59:AH60)/SUM(AH52:AH53))</f>
        <v/>
      </c>
      <c r="AI61" s="244">
        <f>IF(SUM(AI52:AI53)&lt;=0,0,AI54*SUM(AI59:AI60)/SUM(AI52:AI53))</f>
        <v/>
      </c>
      <c r="AJ61" s="244">
        <f>IF(SUM(AJ52:AJ53)&lt;=0,0,AJ54*SUM(AJ59:AJ60)/SUM(AJ52:AJ53))</f>
        <v/>
      </c>
      <c r="AK61" s="244">
        <f>IF(SUM(AK52:AK53)&lt;=0,0,AK54*SUM(AK59:AK60)/SUM(AK52:AK53))</f>
        <v/>
      </c>
      <c r="AL61" s="244">
        <f>IF(SUM(AL52:AL53)&lt;=0,0,AL54*SUM(AL59:AL60)/SUM(AL52:AL53))</f>
        <v/>
      </c>
      <c r="AM61" s="244">
        <f>IF(SUM(AM52:AM53)&lt;=0,0,AM54*SUM(AM59:AM60)/SUM(AM52:AM53))</f>
        <v/>
      </c>
      <c r="AN61" s="244">
        <f>IF(SUM(AN52:AN53)&lt;=0,0,AN54*SUM(AN59:AN60)/SUM(AN52:AN53))</f>
        <v/>
      </c>
      <c r="AO61" s="244">
        <f>IF(SUM(AO52:AO53)&lt;=0,0,AO54*SUM(AO59:AO60)/SUM(AO52:AO53))</f>
        <v/>
      </c>
      <c r="AP61" s="244">
        <f>IF(SUM(AP52:AP53)&lt;=0,0,AP54*SUM(AP59:AP60)/SUM(AP52:AP53))</f>
        <v/>
      </c>
      <c r="AQ61" s="244">
        <f>IF(SUM(AQ52:AQ53)&lt;=0,0,AQ54*SUM(AQ59:AQ60)/SUM(AQ52:AQ53))</f>
        <v/>
      </c>
      <c r="AR61" s="244">
        <f>IF(SUM(AR52:AR53)&lt;=0,0,AR54*SUM(AR59:AR60)/SUM(AR52:AR53))</f>
        <v/>
      </c>
      <c r="AS61" s="244">
        <f>IF(SUM(AS52:AS53)&lt;=0,0,AS54*SUM(AS59:AS60)/SUM(AS52:AS53))</f>
        <v/>
      </c>
      <c r="AT61" s="244">
        <f>IF(SUM(AT52:AT53)&lt;=0,0,AT54*SUM(AT59:AT60)/SUM(AT52:AT53))</f>
        <v/>
      </c>
      <c r="AU61" s="244">
        <f>IF(SUM(AU52:AU53)&lt;=0,0,AU54*SUM(AU59:AU60)/SUM(AU52:AU53))</f>
        <v/>
      </c>
      <c r="AV61" s="244">
        <f>IF(SUM(AV52:AV53)&lt;=0,0,AV54*SUM(AV59:AV60)/SUM(AV52:AV53))</f>
        <v/>
      </c>
      <c r="AW61" s="244">
        <f>IF(SUM(AW52:AW53)&lt;=0,0,AW54*SUM(AW59:AW60)/SUM(AW52:AW53))</f>
        <v/>
      </c>
      <c r="AX61" s="244">
        <f>IF(SUM(AX52:AX53)&lt;=0,0,AX54*SUM(AX59:AX60)/SUM(AX52:AX53))</f>
        <v/>
      </c>
      <c r="AY61" s="244">
        <f>IF(SUM(AY52:AY53)&lt;=0,0,AY54*SUM(AY59:AY60)/SUM(AY52:AY53))</f>
        <v/>
      </c>
      <c r="AZ61" s="244">
        <f>IF(SUM(AZ52:AZ53)&lt;=0,0,AZ54*SUM(AZ59:AZ60)/SUM(AZ52:AZ53))</f>
        <v/>
      </c>
      <c r="BA61" s="244">
        <f>IF(SUM(BA52:BA53)&lt;=0,0,BA54*SUM(BA59:BA60)/SUM(BA52:BA53))</f>
        <v/>
      </c>
      <c r="BB61" s="244">
        <f>IF(SUM(BB52:BB53)&lt;=0,0,BB54*SUM(BB59:BB60)/SUM(BB52:BB53))</f>
        <v/>
      </c>
      <c r="BC61" s="244">
        <f>IF(SUM(BC52:BC53)&lt;=0,0,BC54*SUM(BC59:BC60)/SUM(BC52:BC53))</f>
        <v/>
      </c>
      <c r="BD61" s="244">
        <f>IF(SUM(BD52:BD53)&lt;=0,0,BD54*SUM(BD59:BD60)/SUM(BD52:BD53))</f>
        <v/>
      </c>
      <c r="BE61" s="244">
        <f>IF(SUM(BE52:BE53)&lt;=0,0,BE54*SUM(BE59:BE60)/SUM(BE52:BE53))</f>
        <v/>
      </c>
      <c r="BF61" s="244">
        <f>IF(SUM(BF52:BF53)&lt;=0,0,BF54*SUM(BF59:BF60)/SUM(BF52:BF53))</f>
        <v/>
      </c>
      <c r="BG61" s="244">
        <f>IF(SUM(BG52:BG53)&lt;=0,0,BG54*SUM(BG59:BG60)/SUM(BG52:BG53))</f>
        <v/>
      </c>
      <c r="BH61" s="244">
        <f>IF(SUM(BH52:BH53)&lt;=0,0,BH54*SUM(BH59:BH60)/SUM(BH52:BH53))</f>
        <v/>
      </c>
      <c r="BI61" s="244">
        <f>IF(SUM(BI52:BI53)&lt;=0,0,BI54*SUM(BI59:BI60)/SUM(BI52:BI53))</f>
        <v/>
      </c>
      <c r="BJ61" s="244">
        <f>IF(SUM(BJ52:BJ53)&lt;=0,0,BJ54*SUM(BJ59:BJ60)/SUM(BJ52:BJ53))</f>
        <v/>
      </c>
      <c r="BK61" s="244">
        <f>IF(SUM(BK52:BK53)&lt;=0,0,BK54*SUM(BK59:BK60)/SUM(BK52:BK53))</f>
        <v/>
      </c>
      <c r="BL61" s="244">
        <f>IF(SUM(BL52:BL53)&lt;=0,0,BL54*SUM(BL59:BL60)/SUM(BL52:BL53))</f>
        <v/>
      </c>
      <c r="BM61" s="244">
        <f>IF(SUM(BM52:BM53)&lt;=0,0,BM54*SUM(BM59:BM60)/SUM(BM52:BM53))</f>
        <v/>
      </c>
      <c r="BN61" s="244">
        <f>IF(SUM(BN52:BN53)&lt;=0,0,BN54*SUM(BN59:BN60)/SUM(BN52:BN53))</f>
        <v/>
      </c>
      <c r="BO61" s="244">
        <f>IF(SUM(BO52:BO53)&lt;=0,0,BO54*SUM(BO59:BO60)/SUM(BO52:BO53))</f>
        <v/>
      </c>
      <c r="BP61" s="244">
        <f>IF(SUM(BP52:BP53)&lt;=0,0,BP54*SUM(BP59:BP60)/SUM(BP52:BP53))</f>
        <v/>
      </c>
      <c r="BQ61" s="244">
        <f>IF(SUM(BQ52:BQ53)&lt;=0,0,BQ54*SUM(BQ59:BQ60)/SUM(BQ52:BQ53))</f>
        <v/>
      </c>
      <c r="BR61" s="244">
        <f>IF(SUM(BR52:BR53)&lt;=0,0,BR54*SUM(BR59:BR60)/SUM(BR52:BR53))</f>
        <v/>
      </c>
      <c r="BS61" s="244">
        <f>IF(SUM(BS52:BS53)&lt;=0,0,BS54*SUM(BS59:BS60)/SUM(BS52:BS53))</f>
        <v/>
      </c>
      <c r="BT61" s="244">
        <f>IF(SUM(BT52:BT53)&lt;=0,0,BT54*SUM(BT59:BT60)/SUM(BT52:BT53))</f>
        <v/>
      </c>
      <c r="BU61" s="244">
        <f>IF(SUM(BU52:BU53)&lt;=0,0,BU54*SUM(BU59:BU60)/SUM(BU52:BU53))</f>
        <v/>
      </c>
      <c r="BV61" s="244">
        <f>IF(SUM(BV52:BV53)&lt;=0,0,BV54*SUM(BV59:BV60)/SUM(BV52:BV53))</f>
        <v/>
      </c>
      <c r="BW61" s="244">
        <f>IF(SUM(BW52:BW53)&lt;=0,0,BW54*SUM(BW59:BW60)/SUM(BW52:BW53))</f>
        <v/>
      </c>
      <c r="BX61" s="244">
        <f>IF(SUM(BX52:BX53)&lt;=0,0,BX54*SUM(BX59:BX60)/SUM(BX52:BX53))</f>
        <v/>
      </c>
      <c r="BY61" s="244">
        <f>IF(SUM(BY52:BY53)&lt;=0,0,BY54*SUM(BY59:BY60)/SUM(BY52:BY53))</f>
        <v/>
      </c>
      <c r="BZ61" s="244">
        <f>IF(SUM(BZ52:BZ53)&lt;=0,0,BZ54*SUM(BZ59:BZ60)/SUM(BZ52:BZ53))</f>
        <v/>
      </c>
      <c r="CA61" s="244">
        <f>IF(SUM(CA52:CA53)&lt;=0,0,CA54*SUM(CA59:CA60)/SUM(CA52:CA53))</f>
        <v/>
      </c>
      <c r="CB61" s="244">
        <f>IF(SUM(CB52:CB53)&lt;=0,0,CB54*SUM(CB59:CB60)/SUM(CB52:CB53))</f>
        <v/>
      </c>
      <c r="CC61" s="244">
        <f>IF(SUM(CC52:CC53)&lt;=0,0,CC54*SUM(CC59:CC60)/SUM(CC52:CC53))</f>
        <v/>
      </c>
      <c r="CD61" s="244">
        <f>IF(SUM(CD52:CD53)&lt;=0,0,CD54*SUM(CD59:CD60)/SUM(CD52:CD53))</f>
        <v/>
      </c>
      <c r="CE61" s="244">
        <f>IF(SUM(CE52:CE53)&lt;=0,0,CE54*SUM(CE59:CE60)/SUM(CE52:CE53))</f>
        <v/>
      </c>
      <c r="CF61" s="244">
        <f>IF(SUM(CF52:CF53)&lt;=0,0,CF54*SUM(CF59:CF60)/SUM(CF52:CF53))</f>
        <v/>
      </c>
      <c r="CG61" s="244">
        <f>IF(SUM(CG52:CG53)&lt;=0,0,CG54*SUM(CG59:CG60)/SUM(CG52:CG53))</f>
        <v/>
      </c>
      <c r="CH61" s="244">
        <f>IF(SUM(CH52:CH53)&lt;=0,0,CH54*SUM(CH59:CH60)/SUM(CH52:CH53))</f>
        <v/>
      </c>
      <c r="CI61" s="244">
        <f>IF(SUM(CI52:CI53)&lt;=0,0,CI54*SUM(CI59:CI60)/SUM(CI52:CI53))</f>
        <v/>
      </c>
      <c r="CJ61" s="244">
        <f>IF(SUM(CJ52:CJ53)&lt;=0,0,CJ54*SUM(CJ59:CJ60)/SUM(CJ52:CJ53))</f>
        <v/>
      </c>
      <c r="CK61" s="244">
        <f>IF(SUM(CK52:CK53)&lt;=0,0,CK54*SUM(CK59:CK60)/SUM(CK52:CK53))</f>
        <v/>
      </c>
      <c r="CL61" s="244">
        <f>IF(SUM(CL52:CL53)&lt;=0,0,CL54*SUM(CL59:CL60)/SUM(CL52:CL53))</f>
        <v/>
      </c>
      <c r="CM61" s="244">
        <f>IF(SUM(CM52:CM53)&lt;=0,0,CM54*SUM(CM59:CM60)/SUM(CM52:CM53))</f>
        <v/>
      </c>
      <c r="CN61" s="244">
        <f>IF(SUM(CN52:CN53)&lt;=0,0,CN54*SUM(CN59:CN60)/SUM(CN52:CN53))</f>
        <v/>
      </c>
      <c r="CO61" s="244">
        <f>IF(SUM(CO52:CO53)&lt;=0,0,CO54*SUM(CO59:CO60)/SUM(CO52:CO53))</f>
        <v/>
      </c>
      <c r="CP61" s="244">
        <f>IF(SUM(CP52:CP53)&lt;=0,0,CP54*SUM(CP59:CP60)/SUM(CP52:CP53))</f>
        <v/>
      </c>
      <c r="CQ61" s="244">
        <f>IF(SUM(CQ52:CQ53)&lt;=0,0,CQ54*SUM(CQ59:CQ60)/SUM(CQ52:CQ53))</f>
        <v/>
      </c>
      <c r="CR61" s="244">
        <f>IF(SUM(CR52:CR53)&lt;=0,0,CR54*SUM(CR59:CR60)/SUM(CR52:CR53))</f>
        <v/>
      </c>
      <c r="CS61" s="244">
        <f>IF(SUM(CS52:CS53)&lt;=0,0,CS54*SUM(CS59:CS60)/SUM(CS52:CS53))</f>
        <v/>
      </c>
      <c r="CT61" s="244">
        <f>IF(SUM(CT52:CT53)&lt;=0,0,CT54*SUM(CT59:CT60)/SUM(CT52:CT53))</f>
        <v/>
      </c>
      <c r="CU61" s="244">
        <f>IF(SUM(CU52:CU53)&lt;=0,0,CU54*SUM(CU59:CU60)/SUM(CU52:CU53))</f>
        <v/>
      </c>
      <c r="CV61" s="244">
        <f>IF(SUM(CV52:CV53)&lt;=0,0,CV54*SUM(CV59:CV60)/SUM(CV52:CV53))</f>
        <v/>
      </c>
      <c r="CW61" s="244">
        <f>IF(SUM(CW52:CW53)&lt;=0,0,CW54*SUM(CW59:CW60)/SUM(CW52:CW53))</f>
        <v/>
      </c>
      <c r="CX61" s="244">
        <f>IF(SUM(CX52:CX53)&lt;=0,0,CX54*SUM(CX59:CX60)/SUM(CX52:CX53))</f>
        <v/>
      </c>
      <c r="CY61" s="244">
        <f>IF(SUM(CY52:CY53)&lt;=0,0,CY54*SUM(CY59:CY60)/SUM(CY52:CY53))</f>
        <v/>
      </c>
      <c r="CZ61" s="244">
        <f>IF(SUM(CZ52:CZ53)&lt;=0,0,CZ54*SUM(CZ59:CZ60)/SUM(CZ52:CZ53))</f>
        <v/>
      </c>
      <c r="DA61" s="244">
        <f>IF(SUM(DA52:DA53)&lt;=0,0,DA54*SUM(DA59:DA60)/SUM(DA52:DA53))</f>
        <v/>
      </c>
      <c r="DB61" s="244">
        <f>IF(SUM(DB52:DB53)&lt;=0,0,DB54*SUM(DB59:DB60)/SUM(DB52:DB53))</f>
        <v/>
      </c>
    </row>
    <row r="62" outlineLevel="3">
      <c r="E62" s="245" t="inlineStr">
        <is>
          <t>Ore stockpile contained silver c/f</t>
        </is>
      </c>
      <c r="F62" s="234" t="n"/>
      <c r="G62" s="237" t="inlineStr">
        <is>
          <t>ktoz</t>
        </is>
      </c>
      <c r="H62" s="234" t="n"/>
      <c r="Y62" s="234" t="n"/>
      <c r="Z62" s="29" t="n"/>
      <c r="AA62" s="248">
        <f>MAX(0,SUM(AA59:AA60)-SUM(AA61))</f>
        <v/>
      </c>
      <c r="AB62" s="248">
        <f>MAX(0,SUM(AB59:AB60)-SUM(AB61))</f>
        <v/>
      </c>
      <c r="AC62" s="248">
        <f>MAX(0,SUM(AC59:AC60)-SUM(AC61))</f>
        <v/>
      </c>
      <c r="AD62" s="248">
        <f>MAX(0,SUM(AD59:AD60)-SUM(AD61))</f>
        <v/>
      </c>
      <c r="AE62" s="248">
        <f>MAX(0,SUM(AE59:AE60)-SUM(AE61))</f>
        <v/>
      </c>
      <c r="AF62" s="248">
        <f>MAX(0,SUM(AF59:AF60)-SUM(AF61))</f>
        <v/>
      </c>
      <c r="AG62" s="248">
        <f>MAX(0,SUM(AG59:AG60)-SUM(AG61))</f>
        <v/>
      </c>
      <c r="AH62" s="248">
        <f>MAX(0,SUM(AH59:AH60)-SUM(AH61))</f>
        <v/>
      </c>
      <c r="AI62" s="248">
        <f>MAX(0,SUM(AI59:AI60)-SUM(AI61))</f>
        <v/>
      </c>
      <c r="AJ62" s="248">
        <f>MAX(0,SUM(AJ59:AJ60)-SUM(AJ61))</f>
        <v/>
      </c>
      <c r="AK62" s="248">
        <f>MAX(0,SUM(AK59:AK60)-SUM(AK61))</f>
        <v/>
      </c>
      <c r="AL62" s="248">
        <f>MAX(0,SUM(AL59:AL60)-SUM(AL61))</f>
        <v/>
      </c>
      <c r="AM62" s="248">
        <f>MAX(0,SUM(AM59:AM60)-SUM(AM61))</f>
        <v/>
      </c>
      <c r="AN62" s="248">
        <f>MAX(0,SUM(AN59:AN60)-SUM(AN61))</f>
        <v/>
      </c>
      <c r="AO62" s="248">
        <f>MAX(0,SUM(AO59:AO60)-SUM(AO61))</f>
        <v/>
      </c>
      <c r="AP62" s="248">
        <f>MAX(0,SUM(AP59:AP60)-SUM(AP61))</f>
        <v/>
      </c>
      <c r="AQ62" s="248">
        <f>MAX(0,SUM(AQ59:AQ60)-SUM(AQ61))</f>
        <v/>
      </c>
      <c r="AR62" s="248">
        <f>MAX(0,SUM(AR59:AR60)-SUM(AR61))</f>
        <v/>
      </c>
      <c r="AS62" s="248">
        <f>MAX(0,SUM(AS59:AS60)-SUM(AS61))</f>
        <v/>
      </c>
      <c r="AT62" s="248">
        <f>MAX(0,SUM(AT59:AT60)-SUM(AT61))</f>
        <v/>
      </c>
      <c r="AU62" s="248">
        <f>MAX(0,SUM(AU59:AU60)-SUM(AU61))</f>
        <v/>
      </c>
      <c r="AV62" s="248">
        <f>MAX(0,SUM(AV59:AV60)-SUM(AV61))</f>
        <v/>
      </c>
      <c r="AW62" s="248">
        <f>MAX(0,SUM(AW59:AW60)-SUM(AW61))</f>
        <v/>
      </c>
      <c r="AX62" s="248">
        <f>MAX(0,SUM(AX59:AX60)-SUM(AX61))</f>
        <v/>
      </c>
      <c r="AY62" s="248">
        <f>MAX(0,SUM(AY59:AY60)-SUM(AY61))</f>
        <v/>
      </c>
      <c r="AZ62" s="248">
        <f>MAX(0,SUM(AZ59:AZ60)-SUM(AZ61))</f>
        <v/>
      </c>
      <c r="BA62" s="248">
        <f>MAX(0,SUM(BA59:BA60)-SUM(BA61))</f>
        <v/>
      </c>
      <c r="BB62" s="248">
        <f>MAX(0,SUM(BB59:BB60)-SUM(BB61))</f>
        <v/>
      </c>
      <c r="BC62" s="248">
        <f>MAX(0,SUM(BC59:BC60)-SUM(BC61))</f>
        <v/>
      </c>
      <c r="BD62" s="248">
        <f>MAX(0,SUM(BD59:BD60)-SUM(BD61))</f>
        <v/>
      </c>
      <c r="BE62" s="248">
        <f>MAX(0,SUM(BE59:BE60)-SUM(BE61))</f>
        <v/>
      </c>
      <c r="BF62" s="248">
        <f>MAX(0,SUM(BF59:BF60)-SUM(BF61))</f>
        <v/>
      </c>
      <c r="BG62" s="248">
        <f>MAX(0,SUM(BG59:BG60)-SUM(BG61))</f>
        <v/>
      </c>
      <c r="BH62" s="248">
        <f>MAX(0,SUM(BH59:BH60)-SUM(BH61))</f>
        <v/>
      </c>
      <c r="BI62" s="248">
        <f>MAX(0,SUM(BI59:BI60)-SUM(BI61))</f>
        <v/>
      </c>
      <c r="BJ62" s="248">
        <f>MAX(0,SUM(BJ59:BJ60)-SUM(BJ61))</f>
        <v/>
      </c>
      <c r="BK62" s="248">
        <f>MAX(0,SUM(BK59:BK60)-SUM(BK61))</f>
        <v/>
      </c>
      <c r="BL62" s="248">
        <f>MAX(0,SUM(BL59:BL60)-SUM(BL61))</f>
        <v/>
      </c>
      <c r="BM62" s="248">
        <f>MAX(0,SUM(BM59:BM60)-SUM(BM61))</f>
        <v/>
      </c>
      <c r="BN62" s="248">
        <f>MAX(0,SUM(BN59:BN60)-SUM(BN61))</f>
        <v/>
      </c>
      <c r="BO62" s="248">
        <f>MAX(0,SUM(BO59:BO60)-SUM(BO61))</f>
        <v/>
      </c>
      <c r="BP62" s="248">
        <f>MAX(0,SUM(BP59:BP60)-SUM(BP61))</f>
        <v/>
      </c>
      <c r="BQ62" s="248">
        <f>MAX(0,SUM(BQ59:BQ60)-SUM(BQ61))</f>
        <v/>
      </c>
      <c r="BR62" s="248">
        <f>MAX(0,SUM(BR59:BR60)-SUM(BR61))</f>
        <v/>
      </c>
      <c r="BS62" s="248">
        <f>MAX(0,SUM(BS59:BS60)-SUM(BS61))</f>
        <v/>
      </c>
      <c r="BT62" s="248">
        <f>MAX(0,SUM(BT59:BT60)-SUM(BT61))</f>
        <v/>
      </c>
      <c r="BU62" s="248">
        <f>MAX(0,SUM(BU59:BU60)-SUM(BU61))</f>
        <v/>
      </c>
      <c r="BV62" s="248">
        <f>MAX(0,SUM(BV59:BV60)-SUM(BV61))</f>
        <v/>
      </c>
      <c r="BW62" s="248">
        <f>MAX(0,SUM(BW59:BW60)-SUM(BW61))</f>
        <v/>
      </c>
      <c r="BX62" s="248">
        <f>MAX(0,SUM(BX59:BX60)-SUM(BX61))</f>
        <v/>
      </c>
      <c r="BY62" s="248">
        <f>MAX(0,SUM(BY59:BY60)-SUM(BY61))</f>
        <v/>
      </c>
      <c r="BZ62" s="248">
        <f>MAX(0,SUM(BZ59:BZ60)-SUM(BZ61))</f>
        <v/>
      </c>
      <c r="CA62" s="248">
        <f>MAX(0,SUM(CA59:CA60)-SUM(CA61))</f>
        <v/>
      </c>
      <c r="CB62" s="248">
        <f>MAX(0,SUM(CB59:CB60)-SUM(CB61))</f>
        <v/>
      </c>
      <c r="CC62" s="248">
        <f>MAX(0,SUM(CC59:CC60)-SUM(CC61))</f>
        <v/>
      </c>
      <c r="CD62" s="248">
        <f>MAX(0,SUM(CD59:CD60)-SUM(CD61))</f>
        <v/>
      </c>
      <c r="CE62" s="248">
        <f>MAX(0,SUM(CE59:CE60)-SUM(CE61))</f>
        <v/>
      </c>
      <c r="CF62" s="248">
        <f>MAX(0,SUM(CF59:CF60)-SUM(CF61))</f>
        <v/>
      </c>
      <c r="CG62" s="248">
        <f>MAX(0,SUM(CG59:CG60)-SUM(CG61))</f>
        <v/>
      </c>
      <c r="CH62" s="248">
        <f>MAX(0,SUM(CH59:CH60)-SUM(CH61))</f>
        <v/>
      </c>
      <c r="CI62" s="248">
        <f>MAX(0,SUM(CI59:CI60)-SUM(CI61))</f>
        <v/>
      </c>
      <c r="CJ62" s="248">
        <f>MAX(0,SUM(CJ59:CJ60)-SUM(CJ61))</f>
        <v/>
      </c>
      <c r="CK62" s="248">
        <f>MAX(0,SUM(CK59:CK60)-SUM(CK61))</f>
        <v/>
      </c>
      <c r="CL62" s="248">
        <f>MAX(0,SUM(CL59:CL60)-SUM(CL61))</f>
        <v/>
      </c>
      <c r="CM62" s="248">
        <f>MAX(0,SUM(CM59:CM60)-SUM(CM61))</f>
        <v/>
      </c>
      <c r="CN62" s="248">
        <f>MAX(0,SUM(CN59:CN60)-SUM(CN61))</f>
        <v/>
      </c>
      <c r="CO62" s="248">
        <f>MAX(0,SUM(CO59:CO60)-SUM(CO61))</f>
        <v/>
      </c>
      <c r="CP62" s="248">
        <f>MAX(0,SUM(CP59:CP60)-SUM(CP61))</f>
        <v/>
      </c>
      <c r="CQ62" s="248">
        <f>MAX(0,SUM(CQ59:CQ60)-SUM(CQ61))</f>
        <v/>
      </c>
      <c r="CR62" s="248">
        <f>MAX(0,SUM(CR59:CR60)-SUM(CR61))</f>
        <v/>
      </c>
      <c r="CS62" s="248">
        <f>MAX(0,SUM(CS59:CS60)-SUM(CS61))</f>
        <v/>
      </c>
      <c r="CT62" s="248">
        <f>MAX(0,SUM(CT59:CT60)-SUM(CT61))</f>
        <v/>
      </c>
      <c r="CU62" s="248">
        <f>MAX(0,SUM(CU59:CU60)-SUM(CU61))</f>
        <v/>
      </c>
      <c r="CV62" s="248">
        <f>MAX(0,SUM(CV59:CV60)-SUM(CV61))</f>
        <v/>
      </c>
      <c r="CW62" s="248">
        <f>MAX(0,SUM(CW59:CW60)-SUM(CW61))</f>
        <v/>
      </c>
      <c r="CX62" s="248">
        <f>MAX(0,SUM(CX59:CX60)-SUM(CX61))</f>
        <v/>
      </c>
      <c r="CY62" s="248">
        <f>MAX(0,SUM(CY59:CY60)-SUM(CY61))</f>
        <v/>
      </c>
      <c r="CZ62" s="248">
        <f>MAX(0,SUM(CZ59:CZ60)-SUM(CZ61))</f>
        <v/>
      </c>
      <c r="DA62" s="248">
        <f>MAX(0,SUM(DA59:DA60)-SUM(DA61))</f>
        <v/>
      </c>
      <c r="DB62" s="248">
        <f>MAX(0,SUM(DB59:DB60)-SUM(DB61))</f>
        <v/>
      </c>
    </row>
    <row r="63" outlineLevel="3"/>
    <row r="64" outlineLevel="3">
      <c r="E64" s="242" t="inlineStr">
        <is>
          <t>Pre-processing average stockpile grade</t>
        </is>
      </c>
      <c r="F64" s="234" t="n"/>
      <c r="G64" s="237" t="inlineStr">
        <is>
          <t>g/t</t>
        </is>
      </c>
      <c r="H64" s="234" t="n"/>
      <c r="Y64" s="234" t="n"/>
      <c r="AA64" s="238">
        <f>IF(SUM(AA52:AA53)&lt;=0,0,SUM(AA59:AA60)/SUM(AA52:AA53))*g_per_toz</f>
        <v/>
      </c>
      <c r="AB64" s="238">
        <f>IF(SUM(AB52:AB53)&lt;=0,0,SUM(AB59:AB60)/SUM(AB52:AB53))*g_per_toz</f>
        <v/>
      </c>
      <c r="AC64" s="238">
        <f>IF(SUM(AC52:AC53)&lt;=0,0,SUM(AC59:AC60)/SUM(AC52:AC53))*g_per_toz</f>
        <v/>
      </c>
      <c r="AD64" s="238">
        <f>IF(SUM(AD52:AD53)&lt;=0,0,SUM(AD59:AD60)/SUM(AD52:AD53))*g_per_toz</f>
        <v/>
      </c>
      <c r="AE64" s="238">
        <f>IF(SUM(AE52:AE53)&lt;=0,0,SUM(AE59:AE60)/SUM(AE52:AE53))*g_per_toz</f>
        <v/>
      </c>
      <c r="AF64" s="238">
        <f>IF(SUM(AF52:AF53)&lt;=0,0,SUM(AF59:AF60)/SUM(AF52:AF53))*g_per_toz</f>
        <v/>
      </c>
      <c r="AG64" s="238">
        <f>IF(SUM(AG52:AG53)&lt;=0,0,SUM(AG59:AG60)/SUM(AG52:AG53))*g_per_toz</f>
        <v/>
      </c>
      <c r="AH64" s="238">
        <f>IF(SUM(AH52:AH53)&lt;=0,0,SUM(AH59:AH60)/SUM(AH52:AH53))*g_per_toz</f>
        <v/>
      </c>
      <c r="AI64" s="238">
        <f>IF(SUM(AI52:AI53)&lt;=0,0,SUM(AI59:AI60)/SUM(AI52:AI53))*g_per_toz</f>
        <v/>
      </c>
      <c r="AJ64" s="238">
        <f>IF(SUM(AJ52:AJ53)&lt;=0,0,SUM(AJ59:AJ60)/SUM(AJ52:AJ53))*g_per_toz</f>
        <v/>
      </c>
      <c r="AK64" s="238">
        <f>IF(SUM(AK52:AK53)&lt;=0,0,SUM(AK59:AK60)/SUM(AK52:AK53))*g_per_toz</f>
        <v/>
      </c>
      <c r="AL64" s="238">
        <f>IF(SUM(AL52:AL53)&lt;=0,0,SUM(AL59:AL60)/SUM(AL52:AL53))*g_per_toz</f>
        <v/>
      </c>
      <c r="AM64" s="238">
        <f>IF(SUM(AM52:AM53)&lt;=0,0,SUM(AM59:AM60)/SUM(AM52:AM53))*g_per_toz</f>
        <v/>
      </c>
      <c r="AN64" s="238">
        <f>IF(SUM(AN52:AN53)&lt;=0,0,SUM(AN59:AN60)/SUM(AN52:AN53))*g_per_toz</f>
        <v/>
      </c>
      <c r="AO64" s="238">
        <f>IF(SUM(AO52:AO53)&lt;=0,0,SUM(AO59:AO60)/SUM(AO52:AO53))*g_per_toz</f>
        <v/>
      </c>
      <c r="AP64" s="238">
        <f>IF(SUM(AP52:AP53)&lt;=0,0,SUM(AP59:AP60)/SUM(AP52:AP53))*g_per_toz</f>
        <v/>
      </c>
      <c r="AQ64" s="238">
        <f>IF(SUM(AQ52:AQ53)&lt;=0,0,SUM(AQ59:AQ60)/SUM(AQ52:AQ53))*g_per_toz</f>
        <v/>
      </c>
      <c r="AR64" s="238">
        <f>IF(SUM(AR52:AR53)&lt;=0,0,SUM(AR59:AR60)/SUM(AR52:AR53))*g_per_toz</f>
        <v/>
      </c>
      <c r="AS64" s="238">
        <f>IF(SUM(AS52:AS53)&lt;=0,0,SUM(AS59:AS60)/SUM(AS52:AS53))*g_per_toz</f>
        <v/>
      </c>
      <c r="AT64" s="238">
        <f>IF(SUM(AT52:AT53)&lt;=0,0,SUM(AT59:AT60)/SUM(AT52:AT53))*g_per_toz</f>
        <v/>
      </c>
      <c r="AU64" s="238">
        <f>IF(SUM(AU52:AU53)&lt;=0,0,SUM(AU59:AU60)/SUM(AU52:AU53))*g_per_toz</f>
        <v/>
      </c>
      <c r="AV64" s="238">
        <f>IF(SUM(AV52:AV53)&lt;=0,0,SUM(AV59:AV60)/SUM(AV52:AV53))*g_per_toz</f>
        <v/>
      </c>
      <c r="AW64" s="238">
        <f>IF(SUM(AW52:AW53)&lt;=0,0,SUM(AW59:AW60)/SUM(AW52:AW53))*g_per_toz</f>
        <v/>
      </c>
      <c r="AX64" s="238">
        <f>IF(SUM(AX52:AX53)&lt;=0,0,SUM(AX59:AX60)/SUM(AX52:AX53))*g_per_toz</f>
        <v/>
      </c>
      <c r="AY64" s="238">
        <f>IF(SUM(AY52:AY53)&lt;=0,0,SUM(AY59:AY60)/SUM(AY52:AY53))*g_per_toz</f>
        <v/>
      </c>
      <c r="AZ64" s="238">
        <f>IF(SUM(AZ52:AZ53)&lt;=0,0,SUM(AZ59:AZ60)/SUM(AZ52:AZ53))*g_per_toz</f>
        <v/>
      </c>
      <c r="BA64" s="238">
        <f>IF(SUM(BA52:BA53)&lt;=0,0,SUM(BA59:BA60)/SUM(BA52:BA53))*g_per_toz</f>
        <v/>
      </c>
      <c r="BB64" s="238">
        <f>IF(SUM(BB52:BB53)&lt;=0,0,SUM(BB59:BB60)/SUM(BB52:BB53))*g_per_toz</f>
        <v/>
      </c>
      <c r="BC64" s="238">
        <f>IF(SUM(BC52:BC53)&lt;=0,0,SUM(BC59:BC60)/SUM(BC52:BC53))*g_per_toz</f>
        <v/>
      </c>
      <c r="BD64" s="238">
        <f>IF(SUM(BD52:BD53)&lt;=0,0,SUM(BD59:BD60)/SUM(BD52:BD53))*g_per_toz</f>
        <v/>
      </c>
      <c r="BE64" s="238">
        <f>IF(SUM(BE52:BE53)&lt;=0,0,SUM(BE59:BE60)/SUM(BE52:BE53))*g_per_toz</f>
        <v/>
      </c>
      <c r="BF64" s="238">
        <f>IF(SUM(BF52:BF53)&lt;=0,0,SUM(BF59:BF60)/SUM(BF52:BF53))*g_per_toz</f>
        <v/>
      </c>
      <c r="BG64" s="238">
        <f>IF(SUM(BG52:BG53)&lt;=0,0,SUM(BG59:BG60)/SUM(BG52:BG53))*g_per_toz</f>
        <v/>
      </c>
      <c r="BH64" s="238">
        <f>IF(SUM(BH52:BH53)&lt;=0,0,SUM(BH59:BH60)/SUM(BH52:BH53))*g_per_toz</f>
        <v/>
      </c>
      <c r="BI64" s="238">
        <f>IF(SUM(BI52:BI53)&lt;=0,0,SUM(BI59:BI60)/SUM(BI52:BI53))*g_per_toz</f>
        <v/>
      </c>
      <c r="BJ64" s="238">
        <f>IF(SUM(BJ52:BJ53)&lt;=0,0,SUM(BJ59:BJ60)/SUM(BJ52:BJ53))*g_per_toz</f>
        <v/>
      </c>
      <c r="BK64" s="238">
        <f>IF(SUM(BK52:BK53)&lt;=0,0,SUM(BK59:BK60)/SUM(BK52:BK53))*g_per_toz</f>
        <v/>
      </c>
      <c r="BL64" s="238">
        <f>IF(SUM(BL52:BL53)&lt;=0,0,SUM(BL59:BL60)/SUM(BL52:BL53))*g_per_toz</f>
        <v/>
      </c>
      <c r="BM64" s="238">
        <f>IF(SUM(BM52:BM53)&lt;=0,0,SUM(BM59:BM60)/SUM(BM52:BM53))*g_per_toz</f>
        <v/>
      </c>
      <c r="BN64" s="238">
        <f>IF(SUM(BN52:BN53)&lt;=0,0,SUM(BN59:BN60)/SUM(BN52:BN53))*g_per_toz</f>
        <v/>
      </c>
      <c r="BO64" s="238">
        <f>IF(SUM(BO52:BO53)&lt;=0,0,SUM(BO59:BO60)/SUM(BO52:BO53))*g_per_toz</f>
        <v/>
      </c>
      <c r="BP64" s="238">
        <f>IF(SUM(BP52:BP53)&lt;=0,0,SUM(BP59:BP60)/SUM(BP52:BP53))*g_per_toz</f>
        <v/>
      </c>
      <c r="BQ64" s="238">
        <f>IF(SUM(BQ52:BQ53)&lt;=0,0,SUM(BQ59:BQ60)/SUM(BQ52:BQ53))*g_per_toz</f>
        <v/>
      </c>
      <c r="BR64" s="238">
        <f>IF(SUM(BR52:BR53)&lt;=0,0,SUM(BR59:BR60)/SUM(BR52:BR53))*g_per_toz</f>
        <v/>
      </c>
      <c r="BS64" s="238">
        <f>IF(SUM(BS52:BS53)&lt;=0,0,SUM(BS59:BS60)/SUM(BS52:BS53))*g_per_toz</f>
        <v/>
      </c>
      <c r="BT64" s="238">
        <f>IF(SUM(BT52:BT53)&lt;=0,0,SUM(BT59:BT60)/SUM(BT52:BT53))*g_per_toz</f>
        <v/>
      </c>
      <c r="BU64" s="238">
        <f>IF(SUM(BU52:BU53)&lt;=0,0,SUM(BU59:BU60)/SUM(BU52:BU53))*g_per_toz</f>
        <v/>
      </c>
      <c r="BV64" s="238">
        <f>IF(SUM(BV52:BV53)&lt;=0,0,SUM(BV59:BV60)/SUM(BV52:BV53))*g_per_toz</f>
        <v/>
      </c>
      <c r="BW64" s="238">
        <f>IF(SUM(BW52:BW53)&lt;=0,0,SUM(BW59:BW60)/SUM(BW52:BW53))*g_per_toz</f>
        <v/>
      </c>
      <c r="BX64" s="238">
        <f>IF(SUM(BX52:BX53)&lt;=0,0,SUM(BX59:BX60)/SUM(BX52:BX53))*g_per_toz</f>
        <v/>
      </c>
      <c r="BY64" s="238">
        <f>IF(SUM(BY52:BY53)&lt;=0,0,SUM(BY59:BY60)/SUM(BY52:BY53))*g_per_toz</f>
        <v/>
      </c>
      <c r="BZ64" s="238">
        <f>IF(SUM(BZ52:BZ53)&lt;=0,0,SUM(BZ59:BZ60)/SUM(BZ52:BZ53))*g_per_toz</f>
        <v/>
      </c>
      <c r="CA64" s="238">
        <f>IF(SUM(CA52:CA53)&lt;=0,0,SUM(CA59:CA60)/SUM(CA52:CA53))*g_per_toz</f>
        <v/>
      </c>
      <c r="CB64" s="238">
        <f>IF(SUM(CB52:CB53)&lt;=0,0,SUM(CB59:CB60)/SUM(CB52:CB53))*g_per_toz</f>
        <v/>
      </c>
      <c r="CC64" s="238">
        <f>IF(SUM(CC52:CC53)&lt;=0,0,SUM(CC59:CC60)/SUM(CC52:CC53))*g_per_toz</f>
        <v/>
      </c>
      <c r="CD64" s="238">
        <f>IF(SUM(CD52:CD53)&lt;=0,0,SUM(CD59:CD60)/SUM(CD52:CD53))*g_per_toz</f>
        <v/>
      </c>
      <c r="CE64" s="238">
        <f>IF(SUM(CE52:CE53)&lt;=0,0,SUM(CE59:CE60)/SUM(CE52:CE53))*g_per_toz</f>
        <v/>
      </c>
      <c r="CF64" s="238">
        <f>IF(SUM(CF52:CF53)&lt;=0,0,SUM(CF59:CF60)/SUM(CF52:CF53))*g_per_toz</f>
        <v/>
      </c>
      <c r="CG64" s="238">
        <f>IF(SUM(CG52:CG53)&lt;=0,0,SUM(CG59:CG60)/SUM(CG52:CG53))*g_per_toz</f>
        <v/>
      </c>
      <c r="CH64" s="238">
        <f>IF(SUM(CH52:CH53)&lt;=0,0,SUM(CH59:CH60)/SUM(CH52:CH53))*g_per_toz</f>
        <v/>
      </c>
      <c r="CI64" s="238">
        <f>IF(SUM(CI52:CI53)&lt;=0,0,SUM(CI59:CI60)/SUM(CI52:CI53))*g_per_toz</f>
        <v/>
      </c>
      <c r="CJ64" s="238">
        <f>IF(SUM(CJ52:CJ53)&lt;=0,0,SUM(CJ59:CJ60)/SUM(CJ52:CJ53))*g_per_toz</f>
        <v/>
      </c>
      <c r="CK64" s="238">
        <f>IF(SUM(CK52:CK53)&lt;=0,0,SUM(CK59:CK60)/SUM(CK52:CK53))*g_per_toz</f>
        <v/>
      </c>
      <c r="CL64" s="238">
        <f>IF(SUM(CL52:CL53)&lt;=0,0,SUM(CL59:CL60)/SUM(CL52:CL53))*g_per_toz</f>
        <v/>
      </c>
      <c r="CM64" s="238">
        <f>IF(SUM(CM52:CM53)&lt;=0,0,SUM(CM59:CM60)/SUM(CM52:CM53))*g_per_toz</f>
        <v/>
      </c>
      <c r="CN64" s="238">
        <f>IF(SUM(CN52:CN53)&lt;=0,0,SUM(CN59:CN60)/SUM(CN52:CN53))*g_per_toz</f>
        <v/>
      </c>
      <c r="CO64" s="238">
        <f>IF(SUM(CO52:CO53)&lt;=0,0,SUM(CO59:CO60)/SUM(CO52:CO53))*g_per_toz</f>
        <v/>
      </c>
      <c r="CP64" s="238">
        <f>IF(SUM(CP52:CP53)&lt;=0,0,SUM(CP59:CP60)/SUM(CP52:CP53))*g_per_toz</f>
        <v/>
      </c>
      <c r="CQ64" s="238">
        <f>IF(SUM(CQ52:CQ53)&lt;=0,0,SUM(CQ59:CQ60)/SUM(CQ52:CQ53))*g_per_toz</f>
        <v/>
      </c>
      <c r="CR64" s="238">
        <f>IF(SUM(CR52:CR53)&lt;=0,0,SUM(CR59:CR60)/SUM(CR52:CR53))*g_per_toz</f>
        <v/>
      </c>
      <c r="CS64" s="238">
        <f>IF(SUM(CS52:CS53)&lt;=0,0,SUM(CS59:CS60)/SUM(CS52:CS53))*g_per_toz</f>
        <v/>
      </c>
      <c r="CT64" s="238">
        <f>IF(SUM(CT52:CT53)&lt;=0,0,SUM(CT59:CT60)/SUM(CT52:CT53))*g_per_toz</f>
        <v/>
      </c>
      <c r="CU64" s="238">
        <f>IF(SUM(CU52:CU53)&lt;=0,0,SUM(CU59:CU60)/SUM(CU52:CU53))*g_per_toz</f>
        <v/>
      </c>
      <c r="CV64" s="238">
        <f>IF(SUM(CV52:CV53)&lt;=0,0,SUM(CV59:CV60)/SUM(CV52:CV53))*g_per_toz</f>
        <v/>
      </c>
      <c r="CW64" s="238">
        <f>IF(SUM(CW52:CW53)&lt;=0,0,SUM(CW59:CW60)/SUM(CW52:CW53))*g_per_toz</f>
        <v/>
      </c>
      <c r="CX64" s="238">
        <f>IF(SUM(CX52:CX53)&lt;=0,0,SUM(CX59:CX60)/SUM(CX52:CX53))*g_per_toz</f>
        <v/>
      </c>
      <c r="CY64" s="238">
        <f>IF(SUM(CY52:CY53)&lt;=0,0,SUM(CY59:CY60)/SUM(CY52:CY53))*g_per_toz</f>
        <v/>
      </c>
      <c r="CZ64" s="238">
        <f>IF(SUM(CZ52:CZ53)&lt;=0,0,SUM(CZ59:CZ60)/SUM(CZ52:CZ53))*g_per_toz</f>
        <v/>
      </c>
      <c r="DA64" s="238">
        <f>IF(SUM(DA52:DA53)&lt;=0,0,SUM(DA59:DA60)/SUM(DA52:DA53))*g_per_toz</f>
        <v/>
      </c>
      <c r="DB64" s="238">
        <f>IF(SUM(DB52:DB53)&lt;=0,0,SUM(DB59:DB60)/SUM(DB52:DB53))*g_per_toz</f>
        <v/>
      </c>
    </row>
    <row r="65" outlineLevel="3"/>
    <row r="66" outlineLevel="2"/>
    <row r="67" outlineLevel="2" ht="18" customHeight="1" thickBot="1">
      <c r="B67" s="19" t="inlineStr">
        <is>
          <t>Processing</t>
        </is>
      </c>
      <c r="C67" s="19" t="n"/>
      <c r="D67" s="19" t="n"/>
      <c r="E67" s="19" t="n"/>
      <c r="F67" s="19" t="n"/>
      <c r="G67" s="19" t="n"/>
      <c r="H67" s="19" t="n"/>
      <c r="I67" s="19" t="n"/>
      <c r="J67" s="19" t="n"/>
      <c r="K67" s="19" t="n"/>
      <c r="L67" s="19" t="n"/>
      <c r="M67" s="19" t="n"/>
      <c r="N67" s="19" t="n"/>
      <c r="O67" s="19" t="n"/>
      <c r="P67" s="19" t="n"/>
      <c r="Q67" s="19" t="n"/>
      <c r="R67" s="19" t="n"/>
      <c r="S67" s="19" t="n"/>
      <c r="T67" s="19" t="n"/>
      <c r="U67" s="19" t="n"/>
      <c r="V67" s="19" t="n"/>
      <c r="W67" s="19" t="n"/>
      <c r="X67" s="19" t="n"/>
      <c r="Y67" s="19" t="n"/>
      <c r="Z67" s="19" t="n"/>
      <c r="AA67" s="19" t="n"/>
      <c r="AB67" s="19" t="n"/>
      <c r="AC67" s="19" t="n"/>
      <c r="AD67" s="19" t="n"/>
      <c r="AE67" s="19" t="n"/>
      <c r="AF67" s="19" t="n"/>
      <c r="AG67" s="19" t="n"/>
      <c r="AH67" s="19" t="n"/>
      <c r="AI67" s="19" t="n"/>
      <c r="AJ67" s="19" t="n"/>
      <c r="AK67" s="19" t="n"/>
      <c r="AL67" s="19" t="n"/>
      <c r="AM67" s="19" t="n"/>
      <c r="AN67" s="19" t="n"/>
      <c r="AO67" s="19" t="n"/>
      <c r="AP67" s="19" t="n"/>
      <c r="AQ67" s="19" t="n"/>
      <c r="AR67" s="19" t="n"/>
      <c r="AS67" s="19" t="n"/>
      <c r="AT67" s="19" t="n"/>
      <c r="AU67" s="19" t="n"/>
      <c r="AV67" s="19" t="n"/>
      <c r="AW67" s="19" t="n"/>
      <c r="AX67" s="19" t="n"/>
      <c r="AY67" s="19" t="n"/>
      <c r="AZ67" s="19" t="n"/>
      <c r="BA67" s="19" t="n"/>
      <c r="BB67" s="19" t="n"/>
      <c r="BC67" s="19" t="n"/>
      <c r="BD67" s="19" t="n"/>
      <c r="BE67" s="19" t="n"/>
      <c r="BF67" s="19" t="n"/>
      <c r="BG67" s="19" t="n"/>
      <c r="BH67" s="19" t="n"/>
      <c r="BI67" s="19" t="n"/>
      <c r="BJ67" s="19" t="n"/>
      <c r="BK67" s="19" t="n"/>
      <c r="BL67" s="19" t="n"/>
      <c r="BM67" s="19" t="n"/>
      <c r="BN67" s="19" t="n"/>
      <c r="BO67" s="19" t="n"/>
      <c r="BP67" s="19" t="n"/>
      <c r="BQ67" s="19" t="n"/>
      <c r="BR67" s="19" t="n"/>
      <c r="BS67" s="19" t="n"/>
      <c r="BT67" s="19" t="n"/>
      <c r="BU67" s="19" t="n"/>
      <c r="BV67" s="19" t="n"/>
      <c r="BW67" s="19" t="n"/>
      <c r="BX67" s="19" t="n"/>
      <c r="BY67" s="19" t="n"/>
      <c r="BZ67" s="19" t="n"/>
      <c r="CA67" s="19" t="n"/>
      <c r="CB67" s="19" t="n"/>
      <c r="CC67" s="19" t="n"/>
      <c r="CD67" s="19" t="n"/>
      <c r="CE67" s="19" t="n"/>
      <c r="CF67" s="19" t="n"/>
      <c r="CG67" s="19" t="n"/>
      <c r="CH67" s="19" t="n"/>
      <c r="CI67" s="19" t="n"/>
      <c r="CJ67" s="19" t="n"/>
      <c r="CK67" s="19" t="n"/>
      <c r="CL67" s="19" t="n"/>
      <c r="CM67" s="19" t="n"/>
      <c r="CN67" s="19" t="n"/>
      <c r="CO67" s="19" t="n"/>
      <c r="CP67" s="19" t="n"/>
      <c r="CQ67" s="19" t="n"/>
      <c r="CR67" s="19" t="n"/>
      <c r="CS67" s="19" t="n"/>
      <c r="CT67" s="19" t="n"/>
      <c r="CU67" s="19" t="n"/>
      <c r="CV67" s="19" t="n"/>
      <c r="CW67" s="19" t="n"/>
      <c r="CX67" s="19" t="n"/>
      <c r="CY67" s="19" t="n"/>
      <c r="CZ67" s="19" t="n"/>
      <c r="DA67" s="19" t="n"/>
      <c r="DB67" s="19" t="n"/>
      <c r="DC67" s="19" t="n"/>
    </row>
    <row r="68" outlineLevel="3" ht="15" customHeight="1" thickTop="1"/>
    <row r="69" outlineLevel="3">
      <c r="C69" s="20" t="inlineStr">
        <is>
          <t>Processing schedule</t>
        </is>
      </c>
    </row>
    <row r="70" outlineLevel="3"/>
    <row r="71" outlineLevel="3">
      <c r="E71" s="242">
        <f>Assumptions!E103</f>
        <v/>
      </c>
      <c r="F71" s="249">
        <f>Assumptions!F103</f>
        <v/>
      </c>
      <c r="G71" s="237">
        <f>Assumptions!G103</f>
        <v/>
      </c>
      <c r="H71" s="234" t="n"/>
      <c r="Y71" s="234" t="n"/>
      <c r="AA71" s="234" t="n"/>
      <c r="AB71" s="234" t="n"/>
      <c r="AC71" s="234" t="n"/>
      <c r="AD71" s="234" t="n"/>
      <c r="AE71" s="234" t="n"/>
      <c r="AF71" s="234" t="n"/>
      <c r="AG71" s="234" t="n"/>
      <c r="AH71" s="234" t="n"/>
      <c r="AI71" s="234" t="n"/>
      <c r="AJ71" s="234" t="n"/>
      <c r="AK71" s="234" t="n"/>
      <c r="AL71" s="234" t="n"/>
      <c r="AM71" s="234" t="n"/>
      <c r="AN71" s="234" t="n"/>
      <c r="AO71" s="234" t="n"/>
      <c r="AP71" s="234" t="n"/>
      <c r="AQ71" s="234" t="n"/>
      <c r="AR71" s="234" t="n"/>
      <c r="AS71" s="234" t="n"/>
      <c r="AT71" s="234" t="n"/>
      <c r="AU71" s="234" t="n"/>
      <c r="AV71" s="234" t="n"/>
      <c r="AW71" s="234" t="n"/>
      <c r="AX71" s="234" t="n"/>
      <c r="AY71" s="234" t="n"/>
      <c r="AZ71" s="234" t="n"/>
      <c r="BA71" s="234" t="n"/>
      <c r="BB71" s="234" t="n"/>
      <c r="BC71" s="234" t="n"/>
      <c r="BD71" s="234" t="n"/>
      <c r="BE71" s="234" t="n"/>
      <c r="BF71" s="234" t="n"/>
      <c r="BG71" s="234" t="n"/>
      <c r="BH71" s="234" t="n"/>
      <c r="BI71" s="234" t="n"/>
      <c r="BJ71" s="234" t="n"/>
      <c r="BK71" s="234" t="n"/>
      <c r="BL71" s="234" t="n"/>
      <c r="BM71" s="234" t="n"/>
      <c r="BN71" s="234" t="n"/>
      <c r="BO71" s="234" t="n"/>
      <c r="BP71" s="234" t="n"/>
      <c r="BQ71" s="234" t="n"/>
      <c r="BR71" s="234" t="n"/>
      <c r="BS71" s="234" t="n"/>
      <c r="BT71" s="234" t="n"/>
      <c r="BU71" s="234" t="n"/>
      <c r="BV71" s="234" t="n"/>
      <c r="BW71" s="234" t="n"/>
      <c r="BX71" s="234" t="n"/>
      <c r="BY71" s="234" t="n"/>
      <c r="BZ71" s="234" t="n"/>
      <c r="CA71" s="234" t="n"/>
      <c r="CB71" s="234" t="n"/>
      <c r="CC71" s="234" t="n"/>
      <c r="CD71" s="234" t="n"/>
      <c r="CE71" s="234" t="n"/>
      <c r="CF71" s="234" t="n"/>
      <c r="CG71" s="234" t="n"/>
      <c r="CH71" s="234" t="n"/>
      <c r="CI71" s="234" t="n"/>
      <c r="CJ71" s="234" t="n"/>
      <c r="CK71" s="234" t="n"/>
      <c r="CL71" s="234" t="n"/>
      <c r="CM71" s="234" t="n"/>
      <c r="CN71" s="234" t="n"/>
      <c r="CO71" s="234" t="n"/>
      <c r="CP71" s="234" t="n"/>
      <c r="CQ71" s="234" t="n"/>
      <c r="CR71" s="234" t="n"/>
      <c r="CS71" s="234" t="n"/>
      <c r="CT71" s="234" t="n"/>
      <c r="CU71" s="234" t="n"/>
      <c r="CV71" s="234" t="n"/>
      <c r="CW71" s="234" t="n"/>
      <c r="CX71" s="234" t="n"/>
      <c r="CY71" s="234" t="n"/>
      <c r="CZ71" s="234" t="n"/>
      <c r="DA71" s="234" t="n"/>
      <c r="DB71" s="234" t="n"/>
    </row>
    <row r="72" outlineLevel="3">
      <c r="E72" s="242" t="inlineStr">
        <is>
          <t>Plant capacity</t>
        </is>
      </c>
      <c r="F72" s="234" t="n"/>
      <c r="G72" s="237" t="inlineStr">
        <is>
          <t>kt</t>
        </is>
      </c>
      <c r="H72" s="243" t="inlineStr">
        <is>
          <t>Nameplate plant throughput capacity shown as a reference (Assumptions row 103; about 1.2 Mt/a Phase 1 ramping to about 1.46 Mt/a Phase 2, Section 21.2.1, p.435). The published mill-feed schedule (row 74 = Assumptions row 92) drives processed tonnes, so this capacity reference drives nothing.</t>
        </is>
      </c>
      <c r="Y72" s="246">
        <f>SUM(AA72:DB72)</f>
        <v/>
      </c>
      <c r="AA72" s="244">
        <f>$F$71*Assumptions!AA109</f>
        <v/>
      </c>
      <c r="AB72" s="244">
        <f>$F$71*Assumptions!AB109</f>
        <v/>
      </c>
      <c r="AC72" s="244">
        <f>$F$71*Assumptions!AC109</f>
        <v/>
      </c>
      <c r="AD72" s="244">
        <f>$F$71*Assumptions!AD109</f>
        <v/>
      </c>
      <c r="AE72" s="244">
        <f>$F$71*Assumptions!AE109</f>
        <v/>
      </c>
      <c r="AF72" s="244">
        <f>$F$71*Assumptions!AF109</f>
        <v/>
      </c>
      <c r="AG72" s="244">
        <f>$F$71*Assumptions!AG109</f>
        <v/>
      </c>
      <c r="AH72" s="244">
        <f>$F$71*Assumptions!AH109</f>
        <v/>
      </c>
      <c r="AI72" s="244">
        <f>$F$71*Assumptions!AI109</f>
        <v/>
      </c>
      <c r="AJ72" s="244">
        <f>$F$71*Assumptions!AJ109</f>
        <v/>
      </c>
      <c r="AK72" s="244">
        <f>$F$71*Assumptions!AK109</f>
        <v/>
      </c>
      <c r="AL72" s="244">
        <f>$F$71*Assumptions!AL109</f>
        <v/>
      </c>
      <c r="AM72" s="244">
        <f>$F$71*Assumptions!AM109</f>
        <v/>
      </c>
      <c r="AN72" s="244">
        <f>$F$71*Assumptions!AN109</f>
        <v/>
      </c>
      <c r="AO72" s="244">
        <f>$F$71*Assumptions!AO109</f>
        <v/>
      </c>
      <c r="AP72" s="244">
        <f>$F$71*Assumptions!AP109</f>
        <v/>
      </c>
      <c r="AQ72" s="244">
        <f>$F$71*Assumptions!AQ109</f>
        <v/>
      </c>
      <c r="AR72" s="244">
        <f>$F$71*Assumptions!AR109</f>
        <v/>
      </c>
      <c r="AS72" s="244">
        <f>$F$71*Assumptions!AS109</f>
        <v/>
      </c>
      <c r="AT72" s="244">
        <f>$F$71*Assumptions!AT109</f>
        <v/>
      </c>
      <c r="AU72" s="244">
        <f>$F$71*Assumptions!AU109</f>
        <v/>
      </c>
      <c r="AV72" s="244">
        <f>$F$71*Assumptions!AV109</f>
        <v/>
      </c>
      <c r="AW72" s="244">
        <f>$F$71*Assumptions!AW109</f>
        <v/>
      </c>
      <c r="AX72" s="244">
        <f>$F$71*Assumptions!AX109</f>
        <v/>
      </c>
      <c r="AY72" s="244">
        <f>$F$71*Assumptions!AY109</f>
        <v/>
      </c>
      <c r="AZ72" s="244">
        <f>$F$71*Assumptions!AZ109</f>
        <v/>
      </c>
      <c r="BA72" s="244">
        <f>$F$71*Assumptions!BA109</f>
        <v/>
      </c>
      <c r="BB72" s="244">
        <f>$F$71*Assumptions!BB109</f>
        <v/>
      </c>
      <c r="BC72" s="244">
        <f>$F$71*Assumptions!BC109</f>
        <v/>
      </c>
      <c r="BD72" s="244">
        <f>$F$71*Assumptions!BD109</f>
        <v/>
      </c>
      <c r="BE72" s="244">
        <f>$F$71*Assumptions!BE109</f>
        <v/>
      </c>
      <c r="BF72" s="244">
        <f>$F$71*Assumptions!BF109</f>
        <v/>
      </c>
      <c r="BG72" s="244">
        <f>$F$71*Assumptions!BG109</f>
        <v/>
      </c>
      <c r="BH72" s="244">
        <f>$F$71*Assumptions!BH109</f>
        <v/>
      </c>
      <c r="BI72" s="244">
        <f>$F$71*Assumptions!BI109</f>
        <v/>
      </c>
      <c r="BJ72" s="244">
        <f>$F$71*Assumptions!BJ109</f>
        <v/>
      </c>
      <c r="BK72" s="244">
        <f>$F$71*Assumptions!BK109</f>
        <v/>
      </c>
      <c r="BL72" s="244">
        <f>$F$71*Assumptions!BL109</f>
        <v/>
      </c>
      <c r="BM72" s="244">
        <f>$F$71*Assumptions!BM109</f>
        <v/>
      </c>
      <c r="BN72" s="244">
        <f>$F$71*Assumptions!BN109</f>
        <v/>
      </c>
      <c r="BO72" s="244">
        <f>$F$71*Assumptions!BO109</f>
        <v/>
      </c>
      <c r="BP72" s="244">
        <f>$F$71*Assumptions!BP109</f>
        <v/>
      </c>
      <c r="BQ72" s="244">
        <f>$F$71*Assumptions!BQ109</f>
        <v/>
      </c>
      <c r="BR72" s="244">
        <f>$F$71*Assumptions!BR109</f>
        <v/>
      </c>
      <c r="BS72" s="244">
        <f>$F$71*Assumptions!BS109</f>
        <v/>
      </c>
      <c r="BT72" s="244">
        <f>$F$71*Assumptions!BT109</f>
        <v/>
      </c>
      <c r="BU72" s="244">
        <f>$F$71*Assumptions!BU109</f>
        <v/>
      </c>
      <c r="BV72" s="244">
        <f>$F$71*Assumptions!BV109</f>
        <v/>
      </c>
      <c r="BW72" s="244">
        <f>$F$71*Assumptions!BW109</f>
        <v/>
      </c>
      <c r="BX72" s="244">
        <f>$F$71*Assumptions!BX109</f>
        <v/>
      </c>
      <c r="BY72" s="244">
        <f>$F$71*Assumptions!BY109</f>
        <v/>
      </c>
      <c r="BZ72" s="244">
        <f>$F$71*Assumptions!BZ109</f>
        <v/>
      </c>
      <c r="CA72" s="244">
        <f>$F$71*Assumptions!CA109</f>
        <v/>
      </c>
      <c r="CB72" s="244">
        <f>$F$71*Assumptions!CB109</f>
        <v/>
      </c>
      <c r="CC72" s="244">
        <f>$F$71*Assumptions!CC109</f>
        <v/>
      </c>
      <c r="CD72" s="244">
        <f>$F$71*Assumptions!CD109</f>
        <v/>
      </c>
      <c r="CE72" s="244">
        <f>$F$71*Assumptions!CE109</f>
        <v/>
      </c>
      <c r="CF72" s="244">
        <f>$F$71*Assumptions!CF109</f>
        <v/>
      </c>
      <c r="CG72" s="244">
        <f>$F$71*Assumptions!CG109</f>
        <v/>
      </c>
      <c r="CH72" s="244">
        <f>$F$71*Assumptions!CH109</f>
        <v/>
      </c>
      <c r="CI72" s="244">
        <f>$F$71*Assumptions!CI109</f>
        <v/>
      </c>
      <c r="CJ72" s="244">
        <f>$F$71*Assumptions!CJ109</f>
        <v/>
      </c>
      <c r="CK72" s="244">
        <f>$F$71*Assumptions!CK109</f>
        <v/>
      </c>
      <c r="CL72" s="244">
        <f>$F$71*Assumptions!CL109</f>
        <v/>
      </c>
      <c r="CM72" s="244">
        <f>$F$71*Assumptions!CM109</f>
        <v/>
      </c>
      <c r="CN72" s="244">
        <f>$F$71*Assumptions!CN109</f>
        <v/>
      </c>
      <c r="CO72" s="244">
        <f>$F$71*Assumptions!CO109</f>
        <v/>
      </c>
      <c r="CP72" s="244">
        <f>$F$71*Assumptions!CP109</f>
        <v/>
      </c>
      <c r="CQ72" s="244">
        <f>$F$71*Assumptions!CQ109</f>
        <v/>
      </c>
      <c r="CR72" s="244">
        <f>$F$71*Assumptions!CR109</f>
        <v/>
      </c>
      <c r="CS72" s="244">
        <f>$F$71*Assumptions!CS109</f>
        <v/>
      </c>
      <c r="CT72" s="244">
        <f>$F$71*Assumptions!CT109</f>
        <v/>
      </c>
      <c r="CU72" s="244">
        <f>$F$71*Assumptions!CU109</f>
        <v/>
      </c>
      <c r="CV72" s="244">
        <f>$F$71*Assumptions!CV109</f>
        <v/>
      </c>
      <c r="CW72" s="244">
        <f>$F$71*Assumptions!CW109</f>
        <v/>
      </c>
      <c r="CX72" s="244">
        <f>$F$71*Assumptions!CX109</f>
        <v/>
      </c>
      <c r="CY72" s="244">
        <f>$F$71*Assumptions!CY109</f>
        <v/>
      </c>
      <c r="CZ72" s="244">
        <f>$F$71*Assumptions!CZ109</f>
        <v/>
      </c>
      <c r="DA72" s="244">
        <f>$F$71*Assumptions!DA109</f>
        <v/>
      </c>
      <c r="DB72" s="244">
        <f>$F$71*Assumptions!DB109</f>
        <v/>
      </c>
    </row>
    <row r="73" outlineLevel="3">
      <c r="AA73" s="23" t="n"/>
      <c r="AB73" s="23" t="n"/>
      <c r="AC73" s="23" t="n"/>
      <c r="AD73" s="23" t="n"/>
      <c r="AE73" s="23" t="n"/>
      <c r="AF73" s="23" t="n"/>
      <c r="AG73" s="23" t="n"/>
      <c r="AH73" s="23" t="n"/>
      <c r="AI73" s="23" t="n"/>
      <c r="AJ73" s="23" t="n"/>
      <c r="AK73" s="23" t="n"/>
      <c r="AL73" s="23" t="n"/>
      <c r="AM73" s="23" t="n"/>
      <c r="AN73" s="23" t="n"/>
      <c r="AO73" s="23" t="n"/>
      <c r="AP73" s="23" t="n"/>
      <c r="AQ73" s="23" t="n"/>
      <c r="AR73" s="23" t="n"/>
      <c r="AS73" s="23" t="n"/>
      <c r="AT73" s="23" t="n"/>
      <c r="AU73" s="23" t="n"/>
      <c r="AV73" s="23" t="n"/>
      <c r="AW73" s="23" t="n"/>
      <c r="AX73" s="23" t="n"/>
      <c r="AY73" s="23" t="n"/>
      <c r="AZ73" s="23" t="n"/>
      <c r="BA73" s="23" t="n"/>
      <c r="BB73" s="23" t="n"/>
      <c r="BC73" s="23" t="n"/>
      <c r="BD73" s="23" t="n"/>
      <c r="BE73" s="23" t="n"/>
      <c r="BF73" s="23" t="n"/>
      <c r="BG73" s="23" t="n"/>
      <c r="BH73" s="23" t="n"/>
      <c r="BI73" s="23" t="n"/>
      <c r="BJ73" s="23" t="n"/>
      <c r="BK73" s="23" t="n"/>
      <c r="BL73" s="23" t="n"/>
      <c r="BM73" s="23" t="n"/>
      <c r="BN73" s="23" t="n"/>
      <c r="BO73" s="23" t="n"/>
      <c r="BP73" s="23" t="n"/>
      <c r="BQ73" s="23" t="n"/>
      <c r="BR73" s="23" t="n"/>
      <c r="BS73" s="23" t="n"/>
      <c r="BT73" s="23" t="n"/>
      <c r="BU73" s="23" t="n"/>
      <c r="BV73" s="23" t="n"/>
      <c r="BW73" s="23" t="n"/>
      <c r="BX73" s="23" t="n"/>
      <c r="BY73" s="23" t="n"/>
      <c r="BZ73" s="23" t="n"/>
      <c r="CA73" s="23" t="n"/>
      <c r="CB73" s="23" t="n"/>
      <c r="CC73" s="23" t="n"/>
      <c r="CD73" s="23" t="n"/>
      <c r="CE73" s="23" t="n"/>
      <c r="CF73" s="23" t="n"/>
      <c r="CG73" s="23" t="n"/>
      <c r="CH73" s="23" t="n"/>
      <c r="CI73" s="23" t="n"/>
      <c r="CJ73" s="23" t="n"/>
      <c r="CK73" s="23" t="n"/>
      <c r="CL73" s="23" t="n"/>
      <c r="CM73" s="23" t="n"/>
      <c r="CN73" s="23" t="n"/>
      <c r="CO73" s="23" t="n"/>
      <c r="CP73" s="23" t="n"/>
      <c r="CQ73" s="23" t="n"/>
      <c r="CR73" s="23" t="n"/>
      <c r="CS73" s="23" t="n"/>
      <c r="CT73" s="23" t="n"/>
      <c r="CU73" s="23" t="n"/>
      <c r="CV73" s="23" t="n"/>
      <c r="CW73" s="23" t="n"/>
      <c r="CX73" s="23" t="n"/>
      <c r="CY73" s="23" t="n"/>
      <c r="CZ73" s="23" t="n"/>
      <c r="DA73" s="23" t="n"/>
      <c r="DB73" s="23" t="n"/>
    </row>
    <row r="74" outlineLevel="3">
      <c r="E74" s="2" t="inlineStr">
        <is>
          <t>Ore processed tonnage</t>
        </is>
      </c>
      <c r="G74" s="21" t="inlineStr">
        <is>
          <t>kt</t>
        </is>
      </c>
      <c r="Y74" s="22">
        <f>SUM(AA74:DB74)</f>
        <v/>
      </c>
      <c r="AA74" s="23">
        <f>Assumptions!AA92</f>
        <v/>
      </c>
      <c r="AB74" s="23">
        <f>Assumptions!AB92</f>
        <v/>
      </c>
      <c r="AC74" s="23">
        <f>Assumptions!AC92</f>
        <v/>
      </c>
      <c r="AD74" s="23">
        <f>Assumptions!AD92</f>
        <v/>
      </c>
      <c r="AE74" s="23">
        <f>Assumptions!AE92</f>
        <v/>
      </c>
      <c r="AF74" s="23">
        <f>Assumptions!AF92</f>
        <v/>
      </c>
      <c r="AG74" s="23">
        <f>Assumptions!AG92</f>
        <v/>
      </c>
      <c r="AH74" s="23">
        <f>Assumptions!AH92</f>
        <v/>
      </c>
      <c r="AI74" s="23">
        <f>Assumptions!AI92</f>
        <v/>
      </c>
      <c r="AJ74" s="23">
        <f>Assumptions!AJ92</f>
        <v/>
      </c>
      <c r="AK74" s="23">
        <f>Assumptions!AK92</f>
        <v/>
      </c>
      <c r="AL74" s="23">
        <f>Assumptions!AL92</f>
        <v/>
      </c>
      <c r="AM74" s="23">
        <f>Assumptions!AM92</f>
        <v/>
      </c>
      <c r="AN74" s="23">
        <f>Assumptions!AN92</f>
        <v/>
      </c>
      <c r="AO74" s="23">
        <f>Assumptions!AO92</f>
        <v/>
      </c>
      <c r="AP74" s="23">
        <f>Assumptions!AP92</f>
        <v/>
      </c>
      <c r="AQ74" s="23">
        <f>Assumptions!AQ92</f>
        <v/>
      </c>
      <c r="AR74" s="23">
        <f>Assumptions!AR92</f>
        <v/>
      </c>
      <c r="AS74" s="23">
        <f>Assumptions!AS92</f>
        <v/>
      </c>
      <c r="AT74" s="23">
        <f>Assumptions!AT92</f>
        <v/>
      </c>
      <c r="AU74" s="23">
        <f>Assumptions!AU92</f>
        <v/>
      </c>
      <c r="AV74" s="23">
        <f>Assumptions!AV92</f>
        <v/>
      </c>
      <c r="AW74" s="23">
        <f>Assumptions!AW92</f>
        <v/>
      </c>
      <c r="AX74" s="23">
        <f>Assumptions!AX92</f>
        <v/>
      </c>
      <c r="AY74" s="23">
        <f>Assumptions!AY92</f>
        <v/>
      </c>
      <c r="AZ74" s="23">
        <f>Assumptions!AZ92</f>
        <v/>
      </c>
      <c r="BA74" s="23">
        <f>Assumptions!BA92</f>
        <v/>
      </c>
      <c r="BB74" s="23">
        <f>Assumptions!BB92</f>
        <v/>
      </c>
      <c r="BC74" s="23">
        <f>Assumptions!BC92</f>
        <v/>
      </c>
      <c r="BD74" s="23">
        <f>Assumptions!BD92</f>
        <v/>
      </c>
      <c r="BE74" s="23">
        <f>Assumptions!BE92</f>
        <v/>
      </c>
      <c r="BF74" s="23">
        <f>Assumptions!BF92</f>
        <v/>
      </c>
      <c r="BG74" s="23">
        <f>Assumptions!BG92</f>
        <v/>
      </c>
      <c r="BH74" s="23">
        <f>Assumptions!BH92</f>
        <v/>
      </c>
      <c r="BI74" s="23">
        <f>Assumptions!BI92</f>
        <v/>
      </c>
      <c r="BJ74" s="23">
        <f>Assumptions!BJ92</f>
        <v/>
      </c>
      <c r="BK74" s="23">
        <f>Assumptions!BK92</f>
        <v/>
      </c>
      <c r="BL74" s="23">
        <f>Assumptions!BL92</f>
        <v/>
      </c>
      <c r="BM74" s="23">
        <f>Assumptions!BM92</f>
        <v/>
      </c>
      <c r="BN74" s="23">
        <f>Assumptions!BN92</f>
        <v/>
      </c>
      <c r="BO74" s="23">
        <f>Assumptions!BO92</f>
        <v/>
      </c>
      <c r="BP74" s="23">
        <f>Assumptions!BP92</f>
        <v/>
      </c>
      <c r="BQ74" s="23">
        <f>Assumptions!BQ92</f>
        <v/>
      </c>
      <c r="BR74" s="23">
        <f>Assumptions!BR92</f>
        <v/>
      </c>
      <c r="BS74" s="23">
        <f>Assumptions!BS92</f>
        <v/>
      </c>
      <c r="BT74" s="23">
        <f>Assumptions!BT92</f>
        <v/>
      </c>
      <c r="BU74" s="23">
        <f>Assumptions!BU92</f>
        <v/>
      </c>
      <c r="BV74" s="23">
        <f>Assumptions!BV92</f>
        <v/>
      </c>
      <c r="BW74" s="23">
        <f>Assumptions!BW92</f>
        <v/>
      </c>
      <c r="BX74" s="23">
        <f>Assumptions!BX92</f>
        <v/>
      </c>
      <c r="BY74" s="23">
        <f>Assumptions!BY92</f>
        <v/>
      </c>
      <c r="BZ74" s="23">
        <f>Assumptions!BZ92</f>
        <v/>
      </c>
      <c r="CA74" s="23">
        <f>Assumptions!CA92</f>
        <v/>
      </c>
      <c r="CB74" s="23">
        <f>Assumptions!CB92</f>
        <v/>
      </c>
      <c r="CC74" s="23">
        <f>Assumptions!CC92</f>
        <v/>
      </c>
      <c r="CD74" s="23">
        <f>Assumptions!CD92</f>
        <v/>
      </c>
      <c r="CE74" s="23">
        <f>Assumptions!CE92</f>
        <v/>
      </c>
      <c r="CF74" s="23">
        <f>Assumptions!CF92</f>
        <v/>
      </c>
      <c r="CG74" s="23">
        <f>Assumptions!CG92</f>
        <v/>
      </c>
      <c r="CH74" s="23">
        <f>Assumptions!CH92</f>
        <v/>
      </c>
      <c r="CI74" s="23">
        <f>Assumptions!CI92</f>
        <v/>
      </c>
      <c r="CJ74" s="23">
        <f>Assumptions!CJ92</f>
        <v/>
      </c>
      <c r="CK74" s="23">
        <f>Assumptions!CK92</f>
        <v/>
      </c>
      <c r="CL74" s="23">
        <f>Assumptions!CL92</f>
        <v/>
      </c>
      <c r="CM74" s="23">
        <f>Assumptions!CM92</f>
        <v/>
      </c>
      <c r="CN74" s="23">
        <f>Assumptions!CN92</f>
        <v/>
      </c>
      <c r="CO74" s="23">
        <f>Assumptions!CO92</f>
        <v/>
      </c>
      <c r="CP74" s="23">
        <f>Assumptions!CP92</f>
        <v/>
      </c>
      <c r="CQ74" s="23">
        <f>Assumptions!CQ92</f>
        <v/>
      </c>
      <c r="CR74" s="23">
        <f>Assumptions!CR92</f>
        <v/>
      </c>
      <c r="CS74" s="23">
        <f>Assumptions!CS92</f>
        <v/>
      </c>
      <c r="CT74" s="23">
        <f>Assumptions!CT92</f>
        <v/>
      </c>
      <c r="CU74" s="23">
        <f>Assumptions!CU92</f>
        <v/>
      </c>
      <c r="CV74" s="23">
        <f>Assumptions!CV92</f>
        <v/>
      </c>
      <c r="CW74" s="23">
        <f>Assumptions!CW92</f>
        <v/>
      </c>
      <c r="CX74" s="23">
        <f>Assumptions!CX92</f>
        <v/>
      </c>
      <c r="CY74" s="23">
        <f>Assumptions!CY92</f>
        <v/>
      </c>
      <c r="CZ74" s="23">
        <f>Assumptions!CZ92</f>
        <v/>
      </c>
      <c r="DA74" s="23">
        <f>Assumptions!DA92</f>
        <v/>
      </c>
      <c r="DB74" s="23">
        <f>Assumptions!DB92</f>
        <v/>
      </c>
    </row>
    <row r="75" outlineLevel="3">
      <c r="E75" s="2">
        <f>E64</f>
        <v/>
      </c>
      <c r="G75" s="21">
        <f>G64</f>
        <v/>
      </c>
      <c r="Y75" s="24">
        <f>SUMPRODUCT(AA74:DB74,AA75:DB75)/Y74</f>
        <v/>
      </c>
      <c r="AA75" s="24">
        <f>IF(Assumptions!AA96="",AA64,Assumptions!AA96*(1+Dashboard!$F$9))</f>
        <v/>
      </c>
      <c r="AB75" s="24">
        <f>IF(Assumptions!AB96="",AB64,Assumptions!AB96*(1+Dashboard!$F$9))</f>
        <v/>
      </c>
      <c r="AC75" s="24">
        <f>IF(Assumptions!AC96="",AC64,Assumptions!AC96*(1+Dashboard!$F$9))</f>
        <v/>
      </c>
      <c r="AD75" s="24">
        <f>IF(Assumptions!AD96="",AD64,Assumptions!AD96*(1+Dashboard!$F$9))</f>
        <v/>
      </c>
      <c r="AE75" s="24">
        <f>IF(Assumptions!AE96="",AE64,Assumptions!AE96*(1+Dashboard!$F$9))</f>
        <v/>
      </c>
      <c r="AF75" s="24">
        <f>IF(Assumptions!AF96="",AF64,Assumptions!AF96*(1+Dashboard!$F$9))</f>
        <v/>
      </c>
      <c r="AG75" s="24">
        <f>IF(Assumptions!AG96="",AG64,Assumptions!AG96*(1+Dashboard!$F$9))</f>
        <v/>
      </c>
      <c r="AH75" s="24">
        <f>IF(Assumptions!AH96="",AH64,Assumptions!AH96*(1+Dashboard!$F$9))</f>
        <v/>
      </c>
      <c r="AI75" s="24">
        <f>IF(Assumptions!AI96="",AI64,Assumptions!AI96*(1+Dashboard!$F$9))</f>
        <v/>
      </c>
      <c r="AJ75" s="24">
        <f>IF(Assumptions!AJ96="",AJ64,Assumptions!AJ96*(1+Dashboard!$F$9))</f>
        <v/>
      </c>
      <c r="AK75" s="24">
        <f>IF(Assumptions!AK96="",AK64,Assumptions!AK96*(1+Dashboard!$F$9))</f>
        <v/>
      </c>
      <c r="AL75" s="24">
        <f>IF(Assumptions!AL96="",AL64,Assumptions!AL96*(1+Dashboard!$F$9))</f>
        <v/>
      </c>
      <c r="AM75" s="24">
        <f>IF(Assumptions!AM96="",AM64,Assumptions!AM96*(1+Dashboard!$F$9))</f>
        <v/>
      </c>
      <c r="AN75" s="24">
        <f>IF(Assumptions!AN96="",AN64,Assumptions!AN96*(1+Dashboard!$F$9))</f>
        <v/>
      </c>
      <c r="AO75" s="24">
        <f>IF(Assumptions!AO96="",AO64,Assumptions!AO96*(1+Dashboard!$F$9))</f>
        <v/>
      </c>
      <c r="AP75" s="24">
        <f>IF(Assumptions!AP96="",AP64,Assumptions!AP96*(1+Dashboard!$F$9))</f>
        <v/>
      </c>
      <c r="AQ75" s="24">
        <f>IF(Assumptions!AQ96="",AQ64,Assumptions!AQ96*(1+Dashboard!$F$9))</f>
        <v/>
      </c>
      <c r="AR75" s="24">
        <f>IF(Assumptions!AR96="",AR64,Assumptions!AR96*(1+Dashboard!$F$9))</f>
        <v/>
      </c>
      <c r="AS75" s="24">
        <f>IF(Assumptions!AS96="",AS64,Assumptions!AS96*(1+Dashboard!$F$9))</f>
        <v/>
      </c>
      <c r="AT75" s="24">
        <f>IF(Assumptions!AT96="",AT64,Assumptions!AT96*(1+Dashboard!$F$9))</f>
        <v/>
      </c>
      <c r="AU75" s="24">
        <f>IF(Assumptions!AU96="",AU64,Assumptions!AU96*(1+Dashboard!$F$9))</f>
        <v/>
      </c>
      <c r="AV75" s="24">
        <f>IF(Assumptions!AV96="",AV64,Assumptions!AV96*(1+Dashboard!$F$9))</f>
        <v/>
      </c>
      <c r="AW75" s="24">
        <f>IF(Assumptions!AW96="",AW64,Assumptions!AW96*(1+Dashboard!$F$9))</f>
        <v/>
      </c>
      <c r="AX75" s="24">
        <f>IF(Assumptions!AX96="",AX64,Assumptions!AX96*(1+Dashboard!$F$9))</f>
        <v/>
      </c>
      <c r="AY75" s="24">
        <f>IF(Assumptions!AY96="",AY64,Assumptions!AY96*(1+Dashboard!$F$9))</f>
        <v/>
      </c>
      <c r="AZ75" s="24">
        <f>IF(Assumptions!AZ96="",AZ64,Assumptions!AZ96*(1+Dashboard!$F$9))</f>
        <v/>
      </c>
      <c r="BA75" s="24">
        <f>IF(Assumptions!BA96="",BA64,Assumptions!BA96*(1+Dashboard!$F$9))</f>
        <v/>
      </c>
      <c r="BB75" s="24">
        <f>IF(Assumptions!BB96="",BB64,Assumptions!BB96*(1+Dashboard!$F$9))</f>
        <v/>
      </c>
      <c r="BC75" s="24">
        <f>IF(Assumptions!BC96="",BC64,Assumptions!BC96*(1+Dashboard!$F$9))</f>
        <v/>
      </c>
      <c r="BD75" s="24">
        <f>IF(Assumptions!BD96="",BD64,Assumptions!BD96*(1+Dashboard!$F$9))</f>
        <v/>
      </c>
      <c r="BE75" s="24">
        <f>IF(Assumptions!BE96="",BE64,Assumptions!BE96*(1+Dashboard!$F$9))</f>
        <v/>
      </c>
      <c r="BF75" s="24">
        <f>IF(Assumptions!BF96="",BF64,Assumptions!BF96*(1+Dashboard!$F$9))</f>
        <v/>
      </c>
      <c r="BG75" s="24">
        <f>IF(Assumptions!BG96="",BG64,Assumptions!BG96*(1+Dashboard!$F$9))</f>
        <v/>
      </c>
      <c r="BH75" s="24">
        <f>IF(Assumptions!BH96="",BH64,Assumptions!BH96*(1+Dashboard!$F$9))</f>
        <v/>
      </c>
      <c r="BI75" s="24">
        <f>IF(Assumptions!BI96="",BI64,Assumptions!BI96*(1+Dashboard!$F$9))</f>
        <v/>
      </c>
      <c r="BJ75" s="24">
        <f>IF(Assumptions!BJ96="",BJ64,Assumptions!BJ96*(1+Dashboard!$F$9))</f>
        <v/>
      </c>
      <c r="BK75" s="24">
        <f>IF(Assumptions!BK96="",BK64,Assumptions!BK96*(1+Dashboard!$F$9))</f>
        <v/>
      </c>
      <c r="BL75" s="24">
        <f>IF(Assumptions!BL96="",BL64,Assumptions!BL96*(1+Dashboard!$F$9))</f>
        <v/>
      </c>
      <c r="BM75" s="24">
        <f>IF(Assumptions!BM96="",BM64,Assumptions!BM96*(1+Dashboard!$F$9))</f>
        <v/>
      </c>
      <c r="BN75" s="24">
        <f>IF(Assumptions!BN96="",BN64,Assumptions!BN96*(1+Dashboard!$F$9))</f>
        <v/>
      </c>
      <c r="BO75" s="24">
        <f>IF(Assumptions!BO96="",BO64,Assumptions!BO96*(1+Dashboard!$F$9))</f>
        <v/>
      </c>
      <c r="BP75" s="24">
        <f>IF(Assumptions!BP96="",BP64,Assumptions!BP96*(1+Dashboard!$F$9))</f>
        <v/>
      </c>
      <c r="BQ75" s="24">
        <f>IF(Assumptions!BQ96="",BQ64,Assumptions!BQ96*(1+Dashboard!$F$9))</f>
        <v/>
      </c>
      <c r="BR75" s="24">
        <f>IF(Assumptions!BR96="",BR64,Assumptions!BR96*(1+Dashboard!$F$9))</f>
        <v/>
      </c>
      <c r="BS75" s="24">
        <f>IF(Assumptions!BS96="",BS64,Assumptions!BS96*(1+Dashboard!$F$9))</f>
        <v/>
      </c>
      <c r="BT75" s="24">
        <f>IF(Assumptions!BT96="",BT64,Assumptions!BT96*(1+Dashboard!$F$9))</f>
        <v/>
      </c>
      <c r="BU75" s="24">
        <f>IF(Assumptions!BU96="",BU64,Assumptions!BU96*(1+Dashboard!$F$9))</f>
        <v/>
      </c>
      <c r="BV75" s="24">
        <f>IF(Assumptions!BV96="",BV64,Assumptions!BV96*(1+Dashboard!$F$9))</f>
        <v/>
      </c>
      <c r="BW75" s="24">
        <f>IF(Assumptions!BW96="",BW64,Assumptions!BW96*(1+Dashboard!$F$9))</f>
        <v/>
      </c>
      <c r="BX75" s="24">
        <f>IF(Assumptions!BX96="",BX64,Assumptions!BX96*(1+Dashboard!$F$9))</f>
        <v/>
      </c>
      <c r="BY75" s="24">
        <f>IF(Assumptions!BY96="",BY64,Assumptions!BY96*(1+Dashboard!$F$9))</f>
        <v/>
      </c>
      <c r="BZ75" s="24">
        <f>IF(Assumptions!BZ96="",BZ64,Assumptions!BZ96*(1+Dashboard!$F$9))</f>
        <v/>
      </c>
      <c r="CA75" s="24">
        <f>IF(Assumptions!CA96="",CA64,Assumptions!CA96*(1+Dashboard!$F$9))</f>
        <v/>
      </c>
      <c r="CB75" s="24">
        <f>IF(Assumptions!CB96="",CB64,Assumptions!CB96*(1+Dashboard!$F$9))</f>
        <v/>
      </c>
      <c r="CC75" s="24">
        <f>IF(Assumptions!CC96="",CC64,Assumptions!CC96*(1+Dashboard!$F$9))</f>
        <v/>
      </c>
      <c r="CD75" s="24">
        <f>IF(Assumptions!CD96="",CD64,Assumptions!CD96*(1+Dashboard!$F$9))</f>
        <v/>
      </c>
      <c r="CE75" s="24">
        <f>IF(Assumptions!CE96="",CE64,Assumptions!CE96*(1+Dashboard!$F$9))</f>
        <v/>
      </c>
      <c r="CF75" s="24">
        <f>IF(Assumptions!CF96="",CF64,Assumptions!CF96*(1+Dashboard!$F$9))</f>
        <v/>
      </c>
      <c r="CG75" s="24">
        <f>IF(Assumptions!CG96="",CG64,Assumptions!CG96*(1+Dashboard!$F$9))</f>
        <v/>
      </c>
      <c r="CH75" s="24">
        <f>IF(Assumptions!CH96="",CH64,Assumptions!CH96*(1+Dashboard!$F$9))</f>
        <v/>
      </c>
      <c r="CI75" s="24">
        <f>IF(Assumptions!CI96="",CI64,Assumptions!CI96*(1+Dashboard!$F$9))</f>
        <v/>
      </c>
      <c r="CJ75" s="24">
        <f>IF(Assumptions!CJ96="",CJ64,Assumptions!CJ96*(1+Dashboard!$F$9))</f>
        <v/>
      </c>
      <c r="CK75" s="24">
        <f>IF(Assumptions!CK96="",CK64,Assumptions!CK96*(1+Dashboard!$F$9))</f>
        <v/>
      </c>
      <c r="CL75" s="24">
        <f>IF(Assumptions!CL96="",CL64,Assumptions!CL96*(1+Dashboard!$F$9))</f>
        <v/>
      </c>
      <c r="CM75" s="24">
        <f>IF(Assumptions!CM96="",CM64,Assumptions!CM96*(1+Dashboard!$F$9))</f>
        <v/>
      </c>
      <c r="CN75" s="24">
        <f>IF(Assumptions!CN96="",CN64,Assumptions!CN96*(1+Dashboard!$F$9))</f>
        <v/>
      </c>
      <c r="CO75" s="24">
        <f>IF(Assumptions!CO96="",CO64,Assumptions!CO96*(1+Dashboard!$F$9))</f>
        <v/>
      </c>
      <c r="CP75" s="24">
        <f>IF(Assumptions!CP96="",CP64,Assumptions!CP96*(1+Dashboard!$F$9))</f>
        <v/>
      </c>
      <c r="CQ75" s="24">
        <f>IF(Assumptions!CQ96="",CQ64,Assumptions!CQ96*(1+Dashboard!$F$9))</f>
        <v/>
      </c>
      <c r="CR75" s="24">
        <f>IF(Assumptions!CR96="",CR64,Assumptions!CR96*(1+Dashboard!$F$9))</f>
        <v/>
      </c>
      <c r="CS75" s="24">
        <f>IF(Assumptions!CS96="",CS64,Assumptions!CS96*(1+Dashboard!$F$9))</f>
        <v/>
      </c>
      <c r="CT75" s="24">
        <f>IF(Assumptions!CT96="",CT64,Assumptions!CT96*(1+Dashboard!$F$9))</f>
        <v/>
      </c>
      <c r="CU75" s="24">
        <f>IF(Assumptions!CU96="",CU64,Assumptions!CU96*(1+Dashboard!$F$9))</f>
        <v/>
      </c>
      <c r="CV75" s="24">
        <f>IF(Assumptions!CV96="",CV64,Assumptions!CV96*(1+Dashboard!$F$9))</f>
        <v/>
      </c>
      <c r="CW75" s="24">
        <f>IF(Assumptions!CW96="",CW64,Assumptions!CW96*(1+Dashboard!$F$9))</f>
        <v/>
      </c>
      <c r="CX75" s="24">
        <f>IF(Assumptions!CX96="",CX64,Assumptions!CX96*(1+Dashboard!$F$9))</f>
        <v/>
      </c>
      <c r="CY75" s="24">
        <f>IF(Assumptions!CY96="",CY64,Assumptions!CY96*(1+Dashboard!$F$9))</f>
        <v/>
      </c>
      <c r="CZ75" s="24">
        <f>IF(Assumptions!CZ96="",CZ64,Assumptions!CZ96*(1+Dashboard!$F$9))</f>
        <v/>
      </c>
      <c r="DA75" s="24">
        <f>IF(Assumptions!DA96="",DA64,Assumptions!DA96*(1+Dashboard!$F$9))</f>
        <v/>
      </c>
      <c r="DB75" s="24">
        <f>IF(Assumptions!DB96="",DB64,Assumptions!DB96*(1+Dashboard!$F$9))</f>
        <v/>
      </c>
    </row>
    <row r="76" outlineLevel="3">
      <c r="E76" s="213" t="inlineStr">
        <is>
          <t>Ore processed contained silver</t>
        </is>
      </c>
      <c r="G76" s="21" t="inlineStr">
        <is>
          <t>ktoz</t>
        </is>
      </c>
      <c r="Y76" s="26">
        <f>SUM(AA76:DB76)</f>
        <v/>
      </c>
      <c r="AA76" s="26">
        <f>AA74*AA75/g_per_toz</f>
        <v/>
      </c>
      <c r="AB76" s="26">
        <f>AB74*AB75/g_per_toz</f>
        <v/>
      </c>
      <c r="AC76" s="26">
        <f>AC74*AC75/g_per_toz</f>
        <v/>
      </c>
      <c r="AD76" s="26">
        <f>AD74*AD75/g_per_toz</f>
        <v/>
      </c>
      <c r="AE76" s="26">
        <f>AE74*AE75/g_per_toz</f>
        <v/>
      </c>
      <c r="AF76" s="26">
        <f>AF74*AF75/g_per_toz</f>
        <v/>
      </c>
      <c r="AG76" s="26">
        <f>AG74*AG75/g_per_toz</f>
        <v/>
      </c>
      <c r="AH76" s="26">
        <f>AH74*AH75/g_per_toz</f>
        <v/>
      </c>
      <c r="AI76" s="26">
        <f>AI74*AI75/g_per_toz</f>
        <v/>
      </c>
      <c r="AJ76" s="26">
        <f>AJ74*AJ75/g_per_toz</f>
        <v/>
      </c>
      <c r="AK76" s="26">
        <f>AK74*AK75/g_per_toz</f>
        <v/>
      </c>
      <c r="AL76" s="26">
        <f>AL74*AL75/g_per_toz</f>
        <v/>
      </c>
      <c r="AM76" s="26">
        <f>AM74*AM75/g_per_toz</f>
        <v/>
      </c>
      <c r="AN76" s="26">
        <f>AN74*AN75/g_per_toz</f>
        <v/>
      </c>
      <c r="AO76" s="26">
        <f>AO74*AO75/g_per_toz</f>
        <v/>
      </c>
      <c r="AP76" s="26">
        <f>AP74*AP75/g_per_toz</f>
        <v/>
      </c>
      <c r="AQ76" s="26">
        <f>AQ74*AQ75/g_per_toz</f>
        <v/>
      </c>
      <c r="AR76" s="26">
        <f>AR74*AR75/g_per_toz</f>
        <v/>
      </c>
      <c r="AS76" s="26">
        <f>AS74*AS75/g_per_toz</f>
        <v/>
      </c>
      <c r="AT76" s="26">
        <f>AT74*AT75/g_per_toz</f>
        <v/>
      </c>
      <c r="AU76" s="26">
        <f>AU74*AU75/g_per_toz</f>
        <v/>
      </c>
      <c r="AV76" s="26">
        <f>AV74*AV75/g_per_toz</f>
        <v/>
      </c>
      <c r="AW76" s="26">
        <f>AW74*AW75/g_per_toz</f>
        <v/>
      </c>
      <c r="AX76" s="26">
        <f>AX74*AX75/g_per_toz</f>
        <v/>
      </c>
      <c r="AY76" s="26">
        <f>AY74*AY75/g_per_toz</f>
        <v/>
      </c>
      <c r="AZ76" s="26">
        <f>AZ74*AZ75/g_per_toz</f>
        <v/>
      </c>
      <c r="BA76" s="26">
        <f>BA74*BA75/g_per_toz</f>
        <v/>
      </c>
      <c r="BB76" s="26">
        <f>BB74*BB75/g_per_toz</f>
        <v/>
      </c>
      <c r="BC76" s="26">
        <f>BC74*BC75/g_per_toz</f>
        <v/>
      </c>
      <c r="BD76" s="26">
        <f>BD74*BD75/g_per_toz</f>
        <v/>
      </c>
      <c r="BE76" s="26">
        <f>BE74*BE75/g_per_toz</f>
        <v/>
      </c>
      <c r="BF76" s="26">
        <f>BF74*BF75/g_per_toz</f>
        <v/>
      </c>
      <c r="BG76" s="26">
        <f>BG74*BG75/g_per_toz</f>
        <v/>
      </c>
      <c r="BH76" s="26">
        <f>BH74*BH75/g_per_toz</f>
        <v/>
      </c>
      <c r="BI76" s="26">
        <f>BI74*BI75/g_per_toz</f>
        <v/>
      </c>
      <c r="BJ76" s="26">
        <f>BJ74*BJ75/g_per_toz</f>
        <v/>
      </c>
      <c r="BK76" s="26">
        <f>BK74*BK75/g_per_toz</f>
        <v/>
      </c>
      <c r="BL76" s="26">
        <f>BL74*BL75/g_per_toz</f>
        <v/>
      </c>
      <c r="BM76" s="26">
        <f>BM74*BM75/g_per_toz</f>
        <v/>
      </c>
      <c r="BN76" s="26">
        <f>BN74*BN75/g_per_toz</f>
        <v/>
      </c>
      <c r="BO76" s="26">
        <f>BO74*BO75/g_per_toz</f>
        <v/>
      </c>
      <c r="BP76" s="26">
        <f>BP74*BP75/g_per_toz</f>
        <v/>
      </c>
      <c r="BQ76" s="26">
        <f>BQ74*BQ75/g_per_toz</f>
        <v/>
      </c>
      <c r="BR76" s="26">
        <f>BR74*BR75/g_per_toz</f>
        <v/>
      </c>
      <c r="BS76" s="26">
        <f>BS74*BS75/g_per_toz</f>
        <v/>
      </c>
      <c r="BT76" s="26">
        <f>BT74*BT75/g_per_toz</f>
        <v/>
      </c>
      <c r="BU76" s="26">
        <f>BU74*BU75/g_per_toz</f>
        <v/>
      </c>
      <c r="BV76" s="26">
        <f>BV74*BV75/g_per_toz</f>
        <v/>
      </c>
      <c r="BW76" s="26">
        <f>BW74*BW75/g_per_toz</f>
        <v/>
      </c>
      <c r="BX76" s="26">
        <f>BX74*BX75/g_per_toz</f>
        <v/>
      </c>
      <c r="BY76" s="26">
        <f>BY74*BY75/g_per_toz</f>
        <v/>
      </c>
      <c r="BZ76" s="26">
        <f>BZ74*BZ75/g_per_toz</f>
        <v/>
      </c>
      <c r="CA76" s="26">
        <f>CA74*CA75/g_per_toz</f>
        <v/>
      </c>
      <c r="CB76" s="26">
        <f>CB74*CB75/g_per_toz</f>
        <v/>
      </c>
      <c r="CC76" s="26">
        <f>CC74*CC75/g_per_toz</f>
        <v/>
      </c>
      <c r="CD76" s="26">
        <f>CD74*CD75/g_per_toz</f>
        <v/>
      </c>
      <c r="CE76" s="26">
        <f>CE74*CE75/g_per_toz</f>
        <v/>
      </c>
      <c r="CF76" s="26">
        <f>CF74*CF75/g_per_toz</f>
        <v/>
      </c>
      <c r="CG76" s="26">
        <f>CG74*CG75/g_per_toz</f>
        <v/>
      </c>
      <c r="CH76" s="26">
        <f>CH74*CH75/g_per_toz</f>
        <v/>
      </c>
      <c r="CI76" s="26">
        <f>CI74*CI75/g_per_toz</f>
        <v/>
      </c>
      <c r="CJ76" s="26">
        <f>CJ74*CJ75/g_per_toz</f>
        <v/>
      </c>
      <c r="CK76" s="26">
        <f>CK74*CK75/g_per_toz</f>
        <v/>
      </c>
      <c r="CL76" s="26">
        <f>CL74*CL75/g_per_toz</f>
        <v/>
      </c>
      <c r="CM76" s="26">
        <f>CM74*CM75/g_per_toz</f>
        <v/>
      </c>
      <c r="CN76" s="26">
        <f>CN74*CN75/g_per_toz</f>
        <v/>
      </c>
      <c r="CO76" s="26">
        <f>CO74*CO75/g_per_toz</f>
        <v/>
      </c>
      <c r="CP76" s="26">
        <f>CP74*CP75/g_per_toz</f>
        <v/>
      </c>
      <c r="CQ76" s="26">
        <f>CQ74*CQ75/g_per_toz</f>
        <v/>
      </c>
      <c r="CR76" s="26">
        <f>CR74*CR75/g_per_toz</f>
        <v/>
      </c>
      <c r="CS76" s="26">
        <f>CS74*CS75/g_per_toz</f>
        <v/>
      </c>
      <c r="CT76" s="26">
        <f>CT74*CT75/g_per_toz</f>
        <v/>
      </c>
      <c r="CU76" s="26">
        <f>CU74*CU75/g_per_toz</f>
        <v/>
      </c>
      <c r="CV76" s="26">
        <f>CV74*CV75/g_per_toz</f>
        <v/>
      </c>
      <c r="CW76" s="26">
        <f>CW74*CW75/g_per_toz</f>
        <v/>
      </c>
      <c r="CX76" s="26">
        <f>CX74*CX75/g_per_toz</f>
        <v/>
      </c>
      <c r="CY76" s="26">
        <f>CY74*CY75/g_per_toz</f>
        <v/>
      </c>
      <c r="CZ76" s="26">
        <f>CZ74*CZ75/g_per_toz</f>
        <v/>
      </c>
      <c r="DA76" s="26">
        <f>DA74*DA75/g_per_toz</f>
        <v/>
      </c>
      <c r="DB76" s="26">
        <f>DB74*DB75/g_per_toz</f>
        <v/>
      </c>
    </row>
    <row r="77" outlineLevel="3"/>
    <row r="78" outlineLevel="3">
      <c r="E78" s="2">
        <f>Assumptions!E104</f>
        <v/>
      </c>
      <c r="F78" s="32">
        <f>Assumptions!F104</f>
        <v/>
      </c>
      <c r="G78" s="21">
        <f>Assumptions!G104</f>
        <v/>
      </c>
      <c r="AA78" s="268">
        <f>Assumptions!AA104</f>
        <v/>
      </c>
      <c r="AB78" s="268">
        <f>Assumptions!AB104</f>
        <v/>
      </c>
      <c r="AC78" s="268">
        <f>Assumptions!AC104</f>
        <v/>
      </c>
      <c r="AD78" s="268">
        <f>Assumptions!AD104</f>
        <v/>
      </c>
      <c r="AE78" s="268">
        <f>Assumptions!AE104</f>
        <v/>
      </c>
      <c r="AF78" s="268">
        <f>Assumptions!AF104</f>
        <v/>
      </c>
      <c r="AG78" s="268">
        <f>Assumptions!AG104</f>
        <v/>
      </c>
      <c r="AH78" s="268">
        <f>Assumptions!AH104</f>
        <v/>
      </c>
      <c r="AI78" s="268">
        <f>Assumptions!AI104</f>
        <v/>
      </c>
      <c r="AJ78" s="268">
        <f>Assumptions!AJ104</f>
        <v/>
      </c>
      <c r="AK78" s="268">
        <f>Assumptions!AK104</f>
        <v/>
      </c>
      <c r="AL78" s="268">
        <f>Assumptions!AL104</f>
        <v/>
      </c>
      <c r="AM78" s="268">
        <f>Assumptions!AM104</f>
        <v/>
      </c>
      <c r="AN78" s="268">
        <f>Assumptions!AN104</f>
        <v/>
      </c>
      <c r="AO78" s="268">
        <f>Assumptions!AO104</f>
        <v/>
      </c>
      <c r="AP78" s="268">
        <f>Assumptions!AP104</f>
        <v/>
      </c>
      <c r="AQ78" s="268">
        <f>Assumptions!AQ104</f>
        <v/>
      </c>
      <c r="AR78" s="268">
        <f>Assumptions!AR104</f>
        <v/>
      </c>
      <c r="AS78" s="268">
        <f>Assumptions!AS104</f>
        <v/>
      </c>
      <c r="AT78" s="268">
        <f>Assumptions!AT104</f>
        <v/>
      </c>
      <c r="AU78" s="268">
        <f>Assumptions!AU104</f>
        <v/>
      </c>
      <c r="AV78" s="268">
        <f>Assumptions!AV104</f>
        <v/>
      </c>
      <c r="AW78" s="268">
        <f>Assumptions!AW104</f>
        <v/>
      </c>
      <c r="AX78" s="268">
        <f>Assumptions!AX104</f>
        <v/>
      </c>
      <c r="AY78" s="268">
        <f>Assumptions!AY104</f>
        <v/>
      </c>
      <c r="AZ78" s="268">
        <f>Assumptions!AZ104</f>
        <v/>
      </c>
      <c r="BA78" s="268">
        <f>Assumptions!BA104</f>
        <v/>
      </c>
      <c r="BB78" s="268">
        <f>Assumptions!BB104</f>
        <v/>
      </c>
      <c r="BC78" s="268">
        <f>Assumptions!BC104</f>
        <v/>
      </c>
      <c r="BD78" s="268">
        <f>Assumptions!BD104</f>
        <v/>
      </c>
      <c r="BE78" s="268">
        <f>Assumptions!BE104</f>
        <v/>
      </c>
      <c r="BF78" s="268">
        <f>Assumptions!BF104</f>
        <v/>
      </c>
      <c r="BG78" s="268">
        <f>Assumptions!BG104</f>
        <v/>
      </c>
      <c r="BH78" s="268">
        <f>Assumptions!BH104</f>
        <v/>
      </c>
      <c r="BI78" s="268">
        <f>Assumptions!BI104</f>
        <v/>
      </c>
      <c r="BJ78" s="268">
        <f>Assumptions!BJ104</f>
        <v/>
      </c>
      <c r="BK78" s="268">
        <f>Assumptions!BK104</f>
        <v/>
      </c>
      <c r="BL78" s="268">
        <f>Assumptions!BL104</f>
        <v/>
      </c>
      <c r="BM78" s="268">
        <f>Assumptions!BM104</f>
        <v/>
      </c>
      <c r="BN78" s="268">
        <f>Assumptions!BN104</f>
        <v/>
      </c>
      <c r="BO78" s="268">
        <f>Assumptions!BO104</f>
        <v/>
      </c>
      <c r="BP78" s="268">
        <f>Assumptions!BP104</f>
        <v/>
      </c>
      <c r="BQ78" s="268">
        <f>Assumptions!BQ104</f>
        <v/>
      </c>
      <c r="BR78" s="268">
        <f>Assumptions!BR104</f>
        <v/>
      </c>
      <c r="BS78" s="268">
        <f>Assumptions!BS104</f>
        <v/>
      </c>
      <c r="BT78" s="268">
        <f>Assumptions!BT104</f>
        <v/>
      </c>
      <c r="BU78" s="268">
        <f>Assumptions!BU104</f>
        <v/>
      </c>
      <c r="BV78" s="268">
        <f>Assumptions!BV104</f>
        <v/>
      </c>
      <c r="BW78" s="268">
        <f>Assumptions!BW104</f>
        <v/>
      </c>
      <c r="BX78" s="268">
        <f>Assumptions!BX104</f>
        <v/>
      </c>
      <c r="BY78" s="268">
        <f>Assumptions!BY104</f>
        <v/>
      </c>
      <c r="BZ78" s="268">
        <f>Assumptions!BZ104</f>
        <v/>
      </c>
      <c r="CA78" s="268">
        <f>Assumptions!CA104</f>
        <v/>
      </c>
      <c r="CB78" s="268">
        <f>Assumptions!CB104</f>
        <v/>
      </c>
      <c r="CC78" s="268">
        <f>Assumptions!CC104</f>
        <v/>
      </c>
      <c r="CD78" s="268">
        <f>Assumptions!CD104</f>
        <v/>
      </c>
      <c r="CE78" s="268">
        <f>Assumptions!CE104</f>
        <v/>
      </c>
      <c r="CF78" s="268">
        <f>Assumptions!CF104</f>
        <v/>
      </c>
      <c r="CG78" s="268">
        <f>Assumptions!CG104</f>
        <v/>
      </c>
      <c r="CH78" s="268">
        <f>Assumptions!CH104</f>
        <v/>
      </c>
      <c r="CI78" s="268">
        <f>Assumptions!CI104</f>
        <v/>
      </c>
      <c r="CJ78" s="268">
        <f>Assumptions!CJ104</f>
        <v/>
      </c>
      <c r="CK78" s="268">
        <f>Assumptions!CK104</f>
        <v/>
      </c>
      <c r="CL78" s="268">
        <f>Assumptions!CL104</f>
        <v/>
      </c>
      <c r="CM78" s="268">
        <f>Assumptions!CM104</f>
        <v/>
      </c>
      <c r="CN78" s="268">
        <f>Assumptions!CN104</f>
        <v/>
      </c>
      <c r="CO78" s="268">
        <f>Assumptions!CO104</f>
        <v/>
      </c>
      <c r="CP78" s="268">
        <f>Assumptions!CP104</f>
        <v/>
      </c>
      <c r="CQ78" s="268">
        <f>Assumptions!CQ104</f>
        <v/>
      </c>
      <c r="CR78" s="268">
        <f>Assumptions!CR104</f>
        <v/>
      </c>
      <c r="CS78" s="268">
        <f>Assumptions!CS104</f>
        <v/>
      </c>
      <c r="CT78" s="268">
        <f>Assumptions!CT104</f>
        <v/>
      </c>
      <c r="CU78" s="268">
        <f>Assumptions!CU104</f>
        <v/>
      </c>
      <c r="CV78" s="268">
        <f>Assumptions!CV104</f>
        <v/>
      </c>
      <c r="CW78" s="268">
        <f>Assumptions!CW104</f>
        <v/>
      </c>
      <c r="CX78" s="268">
        <f>Assumptions!CX104</f>
        <v/>
      </c>
      <c r="CY78" s="268">
        <f>Assumptions!CY104</f>
        <v/>
      </c>
      <c r="CZ78" s="268">
        <f>Assumptions!CZ104</f>
        <v/>
      </c>
      <c r="DA78" s="268">
        <f>Assumptions!DA104</f>
        <v/>
      </c>
      <c r="DB78" s="268">
        <f>Assumptions!DB104</f>
        <v/>
      </c>
    </row>
    <row r="79" outlineLevel="3"/>
    <row r="80" outlineLevel="3">
      <c r="E80" s="213" t="inlineStr">
        <is>
          <t>Silver recovered</t>
        </is>
      </c>
      <c r="G80" s="21" t="inlineStr">
        <is>
          <t>ktoz</t>
        </is>
      </c>
      <c r="Y80" s="22">
        <f>SUM(AA80:DB80)</f>
        <v/>
      </c>
      <c r="AA80" s="23">
        <f>AA78*AA76</f>
        <v/>
      </c>
      <c r="AB80" s="23">
        <f>AB78*AB76</f>
        <v/>
      </c>
      <c r="AC80" s="23">
        <f>AC78*AC76</f>
        <v/>
      </c>
      <c r="AD80" s="23">
        <f>AD78*AD76</f>
        <v/>
      </c>
      <c r="AE80" s="23">
        <f>AE78*AE76</f>
        <v/>
      </c>
      <c r="AF80" s="23">
        <f>AF78*AF76</f>
        <v/>
      </c>
      <c r="AG80" s="23">
        <f>AG78*AG76</f>
        <v/>
      </c>
      <c r="AH80" s="23">
        <f>AH78*AH76</f>
        <v/>
      </c>
      <c r="AI80" s="23">
        <f>AI78*AI76</f>
        <v/>
      </c>
      <c r="AJ80" s="23">
        <f>AJ78*AJ76</f>
        <v/>
      </c>
      <c r="AK80" s="23">
        <f>AK78*AK76</f>
        <v/>
      </c>
      <c r="AL80" s="23">
        <f>AL78*AL76</f>
        <v/>
      </c>
      <c r="AM80" s="23">
        <f>AM78*AM76</f>
        <v/>
      </c>
      <c r="AN80" s="23">
        <f>AN78*AN76</f>
        <v/>
      </c>
      <c r="AO80" s="23">
        <f>AO78*AO76</f>
        <v/>
      </c>
      <c r="AP80" s="23">
        <f>AP78*AP76</f>
        <v/>
      </c>
      <c r="AQ80" s="23">
        <f>AQ78*AQ76</f>
        <v/>
      </c>
      <c r="AR80" s="23">
        <f>AR78*AR76</f>
        <v/>
      </c>
      <c r="AS80" s="23">
        <f>AS78*AS76</f>
        <v/>
      </c>
      <c r="AT80" s="23">
        <f>AT78*AT76</f>
        <v/>
      </c>
      <c r="AU80" s="23">
        <f>AU78*AU76</f>
        <v/>
      </c>
      <c r="AV80" s="23">
        <f>AV78*AV76</f>
        <v/>
      </c>
      <c r="AW80" s="23">
        <f>AW78*AW76</f>
        <v/>
      </c>
      <c r="AX80" s="23">
        <f>AX78*AX76</f>
        <v/>
      </c>
      <c r="AY80" s="23">
        <f>AY78*AY76</f>
        <v/>
      </c>
      <c r="AZ80" s="23">
        <f>AZ78*AZ76</f>
        <v/>
      </c>
      <c r="BA80" s="23">
        <f>BA78*BA76</f>
        <v/>
      </c>
      <c r="BB80" s="23">
        <f>BB78*BB76</f>
        <v/>
      </c>
      <c r="BC80" s="23">
        <f>BC78*BC76</f>
        <v/>
      </c>
      <c r="BD80" s="23">
        <f>BD78*BD76</f>
        <v/>
      </c>
      <c r="BE80" s="23">
        <f>BE78*BE76</f>
        <v/>
      </c>
      <c r="BF80" s="23">
        <f>BF78*BF76</f>
        <v/>
      </c>
      <c r="BG80" s="23">
        <f>BG78*BG76</f>
        <v/>
      </c>
      <c r="BH80" s="23">
        <f>BH78*BH76</f>
        <v/>
      </c>
      <c r="BI80" s="23">
        <f>BI78*BI76</f>
        <v/>
      </c>
      <c r="BJ80" s="23">
        <f>BJ78*BJ76</f>
        <v/>
      </c>
      <c r="BK80" s="23">
        <f>BK78*BK76</f>
        <v/>
      </c>
      <c r="BL80" s="23">
        <f>BL78*BL76</f>
        <v/>
      </c>
      <c r="BM80" s="23">
        <f>BM78*BM76</f>
        <v/>
      </c>
      <c r="BN80" s="23">
        <f>BN78*BN76</f>
        <v/>
      </c>
      <c r="BO80" s="23">
        <f>BO78*BO76</f>
        <v/>
      </c>
      <c r="BP80" s="23">
        <f>BP78*BP76</f>
        <v/>
      </c>
      <c r="BQ80" s="23">
        <f>BQ78*BQ76</f>
        <v/>
      </c>
      <c r="BR80" s="23">
        <f>BR78*BR76</f>
        <v/>
      </c>
      <c r="BS80" s="23">
        <f>BS78*BS76</f>
        <v/>
      </c>
      <c r="BT80" s="23">
        <f>BT78*BT76</f>
        <v/>
      </c>
      <c r="BU80" s="23">
        <f>BU78*BU76</f>
        <v/>
      </c>
      <c r="BV80" s="23">
        <f>BV78*BV76</f>
        <v/>
      </c>
      <c r="BW80" s="23">
        <f>BW78*BW76</f>
        <v/>
      </c>
      <c r="BX80" s="23">
        <f>BX78*BX76</f>
        <v/>
      </c>
      <c r="BY80" s="23">
        <f>BY78*BY76</f>
        <v/>
      </c>
      <c r="BZ80" s="23">
        <f>BZ78*BZ76</f>
        <v/>
      </c>
      <c r="CA80" s="23">
        <f>CA78*CA76</f>
        <v/>
      </c>
      <c r="CB80" s="23">
        <f>CB78*CB76</f>
        <v/>
      </c>
      <c r="CC80" s="23">
        <f>CC78*CC76</f>
        <v/>
      </c>
      <c r="CD80" s="23">
        <f>CD78*CD76</f>
        <v/>
      </c>
      <c r="CE80" s="23">
        <f>CE78*CE76</f>
        <v/>
      </c>
      <c r="CF80" s="23">
        <f>CF78*CF76</f>
        <v/>
      </c>
      <c r="CG80" s="23">
        <f>CG78*CG76</f>
        <v/>
      </c>
      <c r="CH80" s="23">
        <f>CH78*CH76</f>
        <v/>
      </c>
      <c r="CI80" s="23">
        <f>CI78*CI76</f>
        <v/>
      </c>
      <c r="CJ80" s="23">
        <f>CJ78*CJ76</f>
        <v/>
      </c>
      <c r="CK80" s="23">
        <f>CK78*CK76</f>
        <v/>
      </c>
      <c r="CL80" s="23">
        <f>CL78*CL76</f>
        <v/>
      </c>
      <c r="CM80" s="23">
        <f>CM78*CM76</f>
        <v/>
      </c>
      <c r="CN80" s="23">
        <f>CN78*CN76</f>
        <v/>
      </c>
      <c r="CO80" s="23">
        <f>CO78*CO76</f>
        <v/>
      </c>
      <c r="CP80" s="23">
        <f>CP78*CP76</f>
        <v/>
      </c>
      <c r="CQ80" s="23">
        <f>CQ78*CQ76</f>
        <v/>
      </c>
      <c r="CR80" s="23">
        <f>CR78*CR76</f>
        <v/>
      </c>
      <c r="CS80" s="23">
        <f>CS78*CS76</f>
        <v/>
      </c>
      <c r="CT80" s="23">
        <f>CT78*CT76</f>
        <v/>
      </c>
      <c r="CU80" s="23">
        <f>CU78*CU76</f>
        <v/>
      </c>
      <c r="CV80" s="23">
        <f>CV78*CV76</f>
        <v/>
      </c>
      <c r="CW80" s="23">
        <f>CW78*CW76</f>
        <v/>
      </c>
      <c r="CX80" s="23">
        <f>CX78*CX76</f>
        <v/>
      </c>
      <c r="CY80" s="23">
        <f>CY78*CY76</f>
        <v/>
      </c>
      <c r="CZ80" s="23">
        <f>CZ78*CZ76</f>
        <v/>
      </c>
      <c r="DA80" s="23">
        <f>DA78*DA76</f>
        <v/>
      </c>
      <c r="DB80" s="23">
        <f>DB78*DB76</f>
        <v/>
      </c>
    </row>
    <row r="81" outlineLevel="3"/>
    <row r="82" outlineLevel="2"/>
    <row r="83" outlineLevel="1"/>
    <row r="84" outlineLevel="1" ht="20.4" customHeight="1" thickBot="1">
      <c r="A84" s="18" t="inlineStr">
        <is>
          <t>Revenue</t>
        </is>
      </c>
      <c r="B84" s="18" t="n"/>
      <c r="C84" s="18" t="n"/>
      <c r="D84" s="18" t="n"/>
      <c r="E84" s="18" t="n"/>
      <c r="F84" s="18" t="n"/>
      <c r="G84" s="18" t="n"/>
      <c r="H84" s="18" t="n"/>
      <c r="I84" s="18" t="n"/>
      <c r="J84" s="18" t="n"/>
      <c r="K84" s="18" t="n"/>
      <c r="L84" s="18" t="n"/>
      <c r="M84" s="18" t="n"/>
      <c r="N84" s="18" t="n"/>
      <c r="O84" s="18" t="n"/>
      <c r="P84" s="18" t="n"/>
      <c r="Q84" s="18" t="n"/>
      <c r="R84" s="18" t="n"/>
      <c r="S84" s="18" t="n"/>
      <c r="T84" s="18" t="n"/>
      <c r="U84" s="18" t="n"/>
      <c r="V84" s="18" t="n"/>
      <c r="W84" s="18" t="n"/>
      <c r="X84" s="18" t="n"/>
      <c r="Y84" s="18" t="n"/>
      <c r="Z84" s="18" t="n"/>
      <c r="AA84" s="18" t="n"/>
      <c r="AB84" s="18" t="n"/>
      <c r="AC84" s="18" t="n"/>
      <c r="AD84" s="18" t="n"/>
      <c r="AE84" s="18" t="n"/>
      <c r="AF84" s="18" t="n"/>
      <c r="AG84" s="18" t="n"/>
      <c r="AH84" s="18" t="n"/>
      <c r="AI84" s="18" t="n"/>
      <c r="AJ84" s="18" t="n"/>
      <c r="AK84" s="18" t="n"/>
      <c r="AL84" s="18" t="n"/>
      <c r="AM84" s="18" t="n"/>
      <c r="AN84" s="18" t="n"/>
      <c r="AO84" s="18" t="n"/>
      <c r="AP84" s="18" t="n"/>
      <c r="AQ84" s="18" t="n"/>
      <c r="AR84" s="18" t="n"/>
      <c r="AS84" s="18" t="n"/>
      <c r="AT84" s="18" t="n"/>
      <c r="AU84" s="18" t="n"/>
      <c r="AV84" s="18" t="n"/>
      <c r="AW84" s="18" t="n"/>
      <c r="AX84" s="18" t="n"/>
      <c r="AY84" s="18" t="n"/>
      <c r="AZ84" s="18" t="n"/>
      <c r="BA84" s="18" t="n"/>
      <c r="BB84" s="18" t="n"/>
      <c r="BC84" s="18" t="n"/>
      <c r="BD84" s="18" t="n"/>
      <c r="BE84" s="18" t="n"/>
      <c r="BF84" s="18" t="n"/>
      <c r="BG84" s="18" t="n"/>
      <c r="BH84" s="18" t="n"/>
      <c r="BI84" s="18" t="n"/>
      <c r="BJ84" s="18" t="n"/>
      <c r="BK84" s="18" t="n"/>
      <c r="BL84" s="18" t="n"/>
      <c r="BM84" s="18" t="n"/>
      <c r="BN84" s="18" t="n"/>
      <c r="BO84" s="18" t="n"/>
      <c r="BP84" s="18" t="n"/>
      <c r="BQ84" s="18" t="n"/>
      <c r="BR84" s="18" t="n"/>
      <c r="BS84" s="18" t="n"/>
      <c r="BT84" s="18" t="n"/>
      <c r="BU84" s="18" t="n"/>
      <c r="BV84" s="18" t="n"/>
      <c r="BW84" s="18" t="n"/>
      <c r="BX84" s="18" t="n"/>
      <c r="BY84" s="18" t="n"/>
      <c r="BZ84" s="18" t="n"/>
      <c r="CA84" s="18" t="n"/>
      <c r="CB84" s="18" t="n"/>
      <c r="CC84" s="18" t="n"/>
      <c r="CD84" s="18" t="n"/>
      <c r="CE84" s="18" t="n"/>
      <c r="CF84" s="18" t="n"/>
      <c r="CG84" s="18" t="n"/>
      <c r="CH84" s="18" t="n"/>
      <c r="CI84" s="18" t="n"/>
      <c r="CJ84" s="18" t="n"/>
      <c r="CK84" s="18" t="n"/>
      <c r="CL84" s="18" t="n"/>
      <c r="CM84" s="18" t="n"/>
      <c r="CN84" s="18" t="n"/>
      <c r="CO84" s="18" t="n"/>
      <c r="CP84" s="18" t="n"/>
      <c r="CQ84" s="18" t="n"/>
      <c r="CR84" s="18" t="n"/>
      <c r="CS84" s="18" t="n"/>
      <c r="CT84" s="18" t="n"/>
      <c r="CU84" s="18" t="n"/>
      <c r="CV84" s="18" t="n"/>
      <c r="CW84" s="18" t="n"/>
      <c r="CX84" s="18" t="n"/>
      <c r="CY84" s="18" t="n"/>
      <c r="CZ84" s="18" t="n"/>
      <c r="DA84" s="18" t="n"/>
      <c r="DB84" s="18" t="n"/>
      <c r="DC84" s="18" t="n"/>
    </row>
    <row r="85" outlineLevel="2" ht="15" customHeight="1" thickTop="1"/>
    <row r="86" outlineLevel="2" ht="18" customHeight="1" thickBot="1">
      <c r="B86" s="19" t="inlineStr">
        <is>
          <t>Gross Revenue</t>
        </is>
      </c>
      <c r="C86" s="19" t="n"/>
      <c r="D86" s="19" t="n"/>
      <c r="E86" s="19" t="n"/>
      <c r="F86" s="19" t="n"/>
      <c r="G86" s="19" t="n"/>
      <c r="H86" s="19" t="n"/>
      <c r="I86" s="19" t="n"/>
      <c r="J86" s="19" t="n"/>
      <c r="K86" s="19" t="n"/>
      <c r="L86" s="19" t="n"/>
      <c r="M86" s="19" t="n"/>
      <c r="N86" s="19" t="n"/>
      <c r="O86" s="19" t="n"/>
      <c r="P86" s="19" t="n"/>
      <c r="Q86" s="19" t="n"/>
      <c r="R86" s="19" t="n"/>
      <c r="S86" s="19" t="n"/>
      <c r="T86" s="19" t="n"/>
      <c r="U86" s="19" t="n"/>
      <c r="V86" s="19" t="n"/>
      <c r="W86" s="19" t="n"/>
      <c r="X86" s="19" t="n"/>
      <c r="Y86" s="19" t="n"/>
      <c r="Z86" s="19" t="n"/>
      <c r="AA86" s="19" t="n"/>
      <c r="AB86" s="19" t="n"/>
      <c r="AC86" s="19" t="n"/>
      <c r="AD86" s="19" t="n"/>
      <c r="AE86" s="19" t="n"/>
      <c r="AF86" s="19" t="n"/>
      <c r="AG86" s="19" t="n"/>
      <c r="AH86" s="19" t="n"/>
      <c r="AI86" s="19" t="n"/>
      <c r="AJ86" s="19" t="n"/>
      <c r="AK86" s="19" t="n"/>
      <c r="AL86" s="19" t="n"/>
      <c r="AM86" s="19" t="n"/>
      <c r="AN86" s="19" t="n"/>
      <c r="AO86" s="19" t="n"/>
      <c r="AP86" s="19" t="n"/>
      <c r="AQ86" s="19" t="n"/>
      <c r="AR86" s="19" t="n"/>
      <c r="AS86" s="19" t="n"/>
      <c r="AT86" s="19" t="n"/>
      <c r="AU86" s="19" t="n"/>
      <c r="AV86" s="19" t="n"/>
      <c r="AW86" s="19" t="n"/>
      <c r="AX86" s="19" t="n"/>
      <c r="AY86" s="19" t="n"/>
      <c r="AZ86" s="19" t="n"/>
      <c r="BA86" s="19" t="n"/>
      <c r="BB86" s="19" t="n"/>
      <c r="BC86" s="19" t="n"/>
      <c r="BD86" s="19" t="n"/>
      <c r="BE86" s="19" t="n"/>
      <c r="BF86" s="19" t="n"/>
      <c r="BG86" s="19" t="n"/>
      <c r="BH86" s="19" t="n"/>
      <c r="BI86" s="19" t="n"/>
      <c r="BJ86" s="19" t="n"/>
      <c r="BK86" s="19" t="n"/>
      <c r="BL86" s="19" t="n"/>
      <c r="BM86" s="19" t="n"/>
      <c r="BN86" s="19" t="n"/>
      <c r="BO86" s="19" t="n"/>
      <c r="BP86" s="19" t="n"/>
      <c r="BQ86" s="19" t="n"/>
      <c r="BR86" s="19" t="n"/>
      <c r="BS86" s="19" t="n"/>
      <c r="BT86" s="19" t="n"/>
      <c r="BU86" s="19" t="n"/>
      <c r="BV86" s="19" t="n"/>
      <c r="BW86" s="19" t="n"/>
      <c r="BX86" s="19" t="n"/>
      <c r="BY86" s="19" t="n"/>
      <c r="BZ86" s="19" t="n"/>
      <c r="CA86" s="19" t="n"/>
      <c r="CB86" s="19" t="n"/>
      <c r="CC86" s="19" t="n"/>
      <c r="CD86" s="19" t="n"/>
      <c r="CE86" s="19" t="n"/>
      <c r="CF86" s="19" t="n"/>
      <c r="CG86" s="19" t="n"/>
      <c r="CH86" s="19" t="n"/>
      <c r="CI86" s="19" t="n"/>
      <c r="CJ86" s="19" t="n"/>
      <c r="CK86" s="19" t="n"/>
      <c r="CL86" s="19" t="n"/>
      <c r="CM86" s="19" t="n"/>
      <c r="CN86" s="19" t="n"/>
      <c r="CO86" s="19" t="n"/>
      <c r="CP86" s="19" t="n"/>
      <c r="CQ86" s="19" t="n"/>
      <c r="CR86" s="19" t="n"/>
      <c r="CS86" s="19" t="n"/>
      <c r="CT86" s="19" t="n"/>
      <c r="CU86" s="19" t="n"/>
      <c r="CV86" s="19" t="n"/>
      <c r="CW86" s="19" t="n"/>
      <c r="CX86" s="19" t="n"/>
      <c r="CY86" s="19" t="n"/>
      <c r="CZ86" s="19" t="n"/>
      <c r="DA86" s="19" t="n"/>
      <c r="DB86" s="19" t="n"/>
      <c r="DC86" s="19" t="n"/>
    </row>
    <row r="87" outlineLevel="3" ht="15" customHeight="1" thickTop="1"/>
    <row r="88" outlineLevel="3">
      <c r="C88" s="20" t="inlineStr">
        <is>
          <t>Commodity price</t>
        </is>
      </c>
    </row>
    <row r="89" outlineLevel="3"/>
    <row r="90" outlineLevel="3">
      <c r="E90" s="2">
        <f>Assumptions!E127</f>
        <v/>
      </c>
      <c r="G90" s="21">
        <f>Currency_unit&amp;"/toz"</f>
        <v/>
      </c>
      <c r="Y90" s="23">
        <f>AVERAGEIF(AA90:DB90,"&lt;&gt;0")</f>
        <v/>
      </c>
      <c r="AA90" s="23">
        <f>Assumptions!AA127*Dashboard!$F$27*FX_rate</f>
        <v/>
      </c>
      <c r="AB90" s="23">
        <f>Assumptions!AB127*Dashboard!$F$27*FX_rate</f>
        <v/>
      </c>
      <c r="AC90" s="23">
        <f>Assumptions!AC127*Dashboard!$F$27*FX_rate</f>
        <v/>
      </c>
      <c r="AD90" s="23">
        <f>Assumptions!AD127*Dashboard!$F$27*FX_rate</f>
        <v/>
      </c>
      <c r="AE90" s="23">
        <f>Assumptions!AE127*Dashboard!$F$27*FX_rate</f>
        <v/>
      </c>
      <c r="AF90" s="23">
        <f>Assumptions!AF127*Dashboard!$F$27*FX_rate</f>
        <v/>
      </c>
      <c r="AG90" s="23">
        <f>Assumptions!AG127*Dashboard!$F$27*FX_rate</f>
        <v/>
      </c>
      <c r="AH90" s="23">
        <f>Assumptions!AH127*Dashboard!$F$27*FX_rate</f>
        <v/>
      </c>
      <c r="AI90" s="23">
        <f>Assumptions!AI127*Dashboard!$F$27*FX_rate</f>
        <v/>
      </c>
      <c r="AJ90" s="23">
        <f>Assumptions!AJ127*Dashboard!$F$27*FX_rate</f>
        <v/>
      </c>
      <c r="AK90" s="23">
        <f>Assumptions!AK127*Dashboard!$F$27*FX_rate</f>
        <v/>
      </c>
      <c r="AL90" s="23">
        <f>Assumptions!AL127*Dashboard!$F$27*FX_rate</f>
        <v/>
      </c>
      <c r="AM90" s="23">
        <f>Assumptions!AM127*Dashboard!$F$27*FX_rate</f>
        <v/>
      </c>
      <c r="AN90" s="23">
        <f>Assumptions!AN127*Dashboard!$F$27*FX_rate</f>
        <v/>
      </c>
      <c r="AO90" s="23">
        <f>Assumptions!AO127*Dashboard!$F$27*FX_rate</f>
        <v/>
      </c>
      <c r="AP90" s="23">
        <f>Assumptions!AP127*Dashboard!$F$27*FX_rate</f>
        <v/>
      </c>
      <c r="AQ90" s="23">
        <f>Assumptions!AQ127*Dashboard!$F$27*FX_rate</f>
        <v/>
      </c>
      <c r="AR90" s="23">
        <f>Assumptions!AR127*Dashboard!$F$27*FX_rate</f>
        <v/>
      </c>
      <c r="AS90" s="23">
        <f>Assumptions!AS127*Dashboard!$F$27*FX_rate</f>
        <v/>
      </c>
      <c r="AT90" s="23">
        <f>Assumptions!AT127*Dashboard!$F$27*FX_rate</f>
        <v/>
      </c>
      <c r="AU90" s="23">
        <f>Assumptions!AU127*Dashboard!$F$27*FX_rate</f>
        <v/>
      </c>
      <c r="AV90" s="23">
        <f>Assumptions!AV127*Dashboard!$F$27*FX_rate</f>
        <v/>
      </c>
      <c r="AW90" s="23">
        <f>Assumptions!AW127*Dashboard!$F$27*FX_rate</f>
        <v/>
      </c>
      <c r="AX90" s="23">
        <f>Assumptions!AX127*Dashboard!$F$27*FX_rate</f>
        <v/>
      </c>
      <c r="AY90" s="23">
        <f>Assumptions!AY127*Dashboard!$F$27*FX_rate</f>
        <v/>
      </c>
      <c r="AZ90" s="23">
        <f>Assumptions!AZ127*Dashboard!$F$27*FX_rate</f>
        <v/>
      </c>
      <c r="BA90" s="23">
        <f>Assumptions!BA127*Dashboard!$F$27*FX_rate</f>
        <v/>
      </c>
      <c r="BB90" s="23">
        <f>Assumptions!BB127*Dashboard!$F$27*FX_rate</f>
        <v/>
      </c>
      <c r="BC90" s="23">
        <f>Assumptions!BC127*Dashboard!$F$27*FX_rate</f>
        <v/>
      </c>
      <c r="BD90" s="23">
        <f>Assumptions!BD127*Dashboard!$F$27*FX_rate</f>
        <v/>
      </c>
      <c r="BE90" s="23">
        <f>Assumptions!BE127*Dashboard!$F$27*FX_rate</f>
        <v/>
      </c>
      <c r="BF90" s="23">
        <f>Assumptions!BF127*Dashboard!$F$27*FX_rate</f>
        <v/>
      </c>
      <c r="BG90" s="23">
        <f>Assumptions!BG127*Dashboard!$F$27*FX_rate</f>
        <v/>
      </c>
      <c r="BH90" s="23">
        <f>Assumptions!BH127*Dashboard!$F$27*FX_rate</f>
        <v/>
      </c>
      <c r="BI90" s="23">
        <f>Assumptions!BI127*Dashboard!$F$27*FX_rate</f>
        <v/>
      </c>
      <c r="BJ90" s="23">
        <f>Assumptions!BJ127*Dashboard!$F$27*FX_rate</f>
        <v/>
      </c>
      <c r="BK90" s="23">
        <f>Assumptions!BK127*Dashboard!$F$27*FX_rate</f>
        <v/>
      </c>
      <c r="BL90" s="23">
        <f>Assumptions!BL127*Dashboard!$F$27*FX_rate</f>
        <v/>
      </c>
      <c r="BM90" s="23">
        <f>Assumptions!BM127*Dashboard!$F$27*FX_rate</f>
        <v/>
      </c>
      <c r="BN90" s="23">
        <f>Assumptions!BN127*Dashboard!$F$27*FX_rate</f>
        <v/>
      </c>
      <c r="BO90" s="23">
        <f>Assumptions!BO127*Dashboard!$F$27*FX_rate</f>
        <v/>
      </c>
      <c r="BP90" s="23">
        <f>Assumptions!BP127*Dashboard!$F$27*FX_rate</f>
        <v/>
      </c>
      <c r="BQ90" s="23">
        <f>Assumptions!BQ127*Dashboard!$F$27*FX_rate</f>
        <v/>
      </c>
      <c r="BR90" s="23">
        <f>Assumptions!BR127*Dashboard!$F$27*FX_rate</f>
        <v/>
      </c>
      <c r="BS90" s="23">
        <f>Assumptions!BS127*Dashboard!$F$27*FX_rate</f>
        <v/>
      </c>
      <c r="BT90" s="23">
        <f>Assumptions!BT127*Dashboard!$F$27*FX_rate</f>
        <v/>
      </c>
      <c r="BU90" s="23">
        <f>Assumptions!BU127*Dashboard!$F$27*FX_rate</f>
        <v/>
      </c>
      <c r="BV90" s="23">
        <f>Assumptions!BV127*Dashboard!$F$27*FX_rate</f>
        <v/>
      </c>
      <c r="BW90" s="23">
        <f>Assumptions!BW127*Dashboard!$F$27*FX_rate</f>
        <v/>
      </c>
      <c r="BX90" s="23">
        <f>Assumptions!BX127*Dashboard!$F$27*FX_rate</f>
        <v/>
      </c>
      <c r="BY90" s="23">
        <f>Assumptions!BY127*Dashboard!$F$27*FX_rate</f>
        <v/>
      </c>
      <c r="BZ90" s="23">
        <f>Assumptions!BZ127*Dashboard!$F$27*FX_rate</f>
        <v/>
      </c>
      <c r="CA90" s="23">
        <f>Assumptions!CA127*Dashboard!$F$27*FX_rate</f>
        <v/>
      </c>
      <c r="CB90" s="23">
        <f>Assumptions!CB127*Dashboard!$F$27*FX_rate</f>
        <v/>
      </c>
      <c r="CC90" s="23">
        <f>Assumptions!CC127*Dashboard!$F$27*FX_rate</f>
        <v/>
      </c>
      <c r="CD90" s="23">
        <f>Assumptions!CD127*Dashboard!$F$27*FX_rate</f>
        <v/>
      </c>
      <c r="CE90" s="23">
        <f>Assumptions!CE127*Dashboard!$F$27*FX_rate</f>
        <v/>
      </c>
      <c r="CF90" s="23">
        <f>Assumptions!CF127*Dashboard!$F$27*FX_rate</f>
        <v/>
      </c>
      <c r="CG90" s="23">
        <f>Assumptions!CG127*Dashboard!$F$27*FX_rate</f>
        <v/>
      </c>
      <c r="CH90" s="23">
        <f>Assumptions!CH127*Dashboard!$F$27*FX_rate</f>
        <v/>
      </c>
      <c r="CI90" s="23">
        <f>Assumptions!CI127*Dashboard!$F$27*FX_rate</f>
        <v/>
      </c>
      <c r="CJ90" s="23">
        <f>Assumptions!CJ127*Dashboard!$F$27*FX_rate</f>
        <v/>
      </c>
      <c r="CK90" s="23">
        <f>Assumptions!CK127*Dashboard!$F$27*FX_rate</f>
        <v/>
      </c>
      <c r="CL90" s="23">
        <f>Assumptions!CL127*Dashboard!$F$27*FX_rate</f>
        <v/>
      </c>
      <c r="CM90" s="23">
        <f>Assumptions!CM127*Dashboard!$F$27*FX_rate</f>
        <v/>
      </c>
      <c r="CN90" s="23">
        <f>Assumptions!CN127*Dashboard!$F$27*FX_rate</f>
        <v/>
      </c>
      <c r="CO90" s="23">
        <f>Assumptions!CO127*Dashboard!$F$27*FX_rate</f>
        <v/>
      </c>
      <c r="CP90" s="23">
        <f>Assumptions!CP127*Dashboard!$F$27*FX_rate</f>
        <v/>
      </c>
      <c r="CQ90" s="23">
        <f>Assumptions!CQ127*Dashboard!$F$27*FX_rate</f>
        <v/>
      </c>
      <c r="CR90" s="23">
        <f>Assumptions!CR127*Dashboard!$F$27*FX_rate</f>
        <v/>
      </c>
      <c r="CS90" s="23">
        <f>Assumptions!CS127*Dashboard!$F$27*FX_rate</f>
        <v/>
      </c>
      <c r="CT90" s="23">
        <f>Assumptions!CT127*Dashboard!$F$27*FX_rate</f>
        <v/>
      </c>
      <c r="CU90" s="23">
        <f>Assumptions!CU127*Dashboard!$F$27*FX_rate</f>
        <v/>
      </c>
      <c r="CV90" s="23">
        <f>Assumptions!CV127*Dashboard!$F$27*FX_rate</f>
        <v/>
      </c>
      <c r="CW90" s="23">
        <f>Assumptions!CW127*Dashboard!$F$27*FX_rate</f>
        <v/>
      </c>
      <c r="CX90" s="23">
        <f>Assumptions!CX127*Dashboard!$F$27*FX_rate</f>
        <v/>
      </c>
      <c r="CY90" s="23">
        <f>Assumptions!CY127*Dashboard!$F$27*FX_rate</f>
        <v/>
      </c>
      <c r="CZ90" s="23">
        <f>Assumptions!CZ127*Dashboard!$F$27*FX_rate</f>
        <v/>
      </c>
      <c r="DA90" s="23">
        <f>Assumptions!DA127*Dashboard!$F$27*FX_rate</f>
        <v/>
      </c>
      <c r="DB90" s="23">
        <f>Assumptions!DB127*Dashboard!$F$27*FX_rate</f>
        <v/>
      </c>
    </row>
    <row r="91" outlineLevel="3"/>
    <row r="92" outlineLevel="3">
      <c r="C92" s="20" t="inlineStr">
        <is>
          <t>Gross revenue</t>
        </is>
      </c>
    </row>
    <row r="93" outlineLevel="3"/>
    <row r="94" outlineLevel="3">
      <c r="E94" s="2">
        <f>E80</f>
        <v/>
      </c>
      <c r="G94" s="21">
        <f>G80</f>
        <v/>
      </c>
      <c r="Y94" s="22">
        <f>SUM(AA94:DB94)</f>
        <v/>
      </c>
      <c r="AA94" s="23">
        <f>AA80</f>
        <v/>
      </c>
      <c r="AB94" s="23">
        <f>AB80</f>
        <v/>
      </c>
      <c r="AC94" s="23">
        <f>AC80</f>
        <v/>
      </c>
      <c r="AD94" s="23">
        <f>AD80</f>
        <v/>
      </c>
      <c r="AE94" s="23">
        <f>AE80</f>
        <v/>
      </c>
      <c r="AF94" s="23">
        <f>AF80</f>
        <v/>
      </c>
      <c r="AG94" s="23">
        <f>AG80</f>
        <v/>
      </c>
      <c r="AH94" s="23">
        <f>AH80</f>
        <v/>
      </c>
      <c r="AI94" s="23">
        <f>AI80</f>
        <v/>
      </c>
      <c r="AJ94" s="23">
        <f>AJ80</f>
        <v/>
      </c>
      <c r="AK94" s="23">
        <f>AK80</f>
        <v/>
      </c>
      <c r="AL94" s="23">
        <f>AL80</f>
        <v/>
      </c>
      <c r="AM94" s="23">
        <f>AM80</f>
        <v/>
      </c>
      <c r="AN94" s="23">
        <f>AN80</f>
        <v/>
      </c>
      <c r="AO94" s="23">
        <f>AO80</f>
        <v/>
      </c>
      <c r="AP94" s="23">
        <f>AP80</f>
        <v/>
      </c>
      <c r="AQ94" s="23">
        <f>AQ80</f>
        <v/>
      </c>
      <c r="AR94" s="23">
        <f>AR80</f>
        <v/>
      </c>
      <c r="AS94" s="23">
        <f>AS80</f>
        <v/>
      </c>
      <c r="AT94" s="23">
        <f>AT80</f>
        <v/>
      </c>
      <c r="AU94" s="23">
        <f>AU80</f>
        <v/>
      </c>
      <c r="AV94" s="23">
        <f>AV80</f>
        <v/>
      </c>
      <c r="AW94" s="23">
        <f>AW80</f>
        <v/>
      </c>
      <c r="AX94" s="23">
        <f>AX80</f>
        <v/>
      </c>
      <c r="AY94" s="23">
        <f>AY80</f>
        <v/>
      </c>
      <c r="AZ94" s="23">
        <f>AZ80</f>
        <v/>
      </c>
      <c r="BA94" s="23">
        <f>BA80</f>
        <v/>
      </c>
      <c r="BB94" s="23">
        <f>BB80</f>
        <v/>
      </c>
      <c r="BC94" s="23">
        <f>BC80</f>
        <v/>
      </c>
      <c r="BD94" s="23">
        <f>BD80</f>
        <v/>
      </c>
      <c r="BE94" s="23">
        <f>BE80</f>
        <v/>
      </c>
      <c r="BF94" s="23">
        <f>BF80</f>
        <v/>
      </c>
      <c r="BG94" s="23">
        <f>BG80</f>
        <v/>
      </c>
      <c r="BH94" s="23">
        <f>BH80</f>
        <v/>
      </c>
      <c r="BI94" s="23">
        <f>BI80</f>
        <v/>
      </c>
      <c r="BJ94" s="23">
        <f>BJ80</f>
        <v/>
      </c>
      <c r="BK94" s="23">
        <f>BK80</f>
        <v/>
      </c>
      <c r="BL94" s="23">
        <f>BL80</f>
        <v/>
      </c>
      <c r="BM94" s="23">
        <f>BM80</f>
        <v/>
      </c>
      <c r="BN94" s="23">
        <f>BN80</f>
        <v/>
      </c>
      <c r="BO94" s="23">
        <f>BO80</f>
        <v/>
      </c>
      <c r="BP94" s="23">
        <f>BP80</f>
        <v/>
      </c>
      <c r="BQ94" s="23">
        <f>BQ80</f>
        <v/>
      </c>
      <c r="BR94" s="23">
        <f>BR80</f>
        <v/>
      </c>
      <c r="BS94" s="23">
        <f>BS80</f>
        <v/>
      </c>
      <c r="BT94" s="23">
        <f>BT80</f>
        <v/>
      </c>
      <c r="BU94" s="23">
        <f>BU80</f>
        <v/>
      </c>
      <c r="BV94" s="23">
        <f>BV80</f>
        <v/>
      </c>
      <c r="BW94" s="23">
        <f>BW80</f>
        <v/>
      </c>
      <c r="BX94" s="23">
        <f>BX80</f>
        <v/>
      </c>
      <c r="BY94" s="23">
        <f>BY80</f>
        <v/>
      </c>
      <c r="BZ94" s="23">
        <f>BZ80</f>
        <v/>
      </c>
      <c r="CA94" s="23">
        <f>CA80</f>
        <v/>
      </c>
      <c r="CB94" s="23">
        <f>CB80</f>
        <v/>
      </c>
      <c r="CC94" s="23">
        <f>CC80</f>
        <v/>
      </c>
      <c r="CD94" s="23">
        <f>CD80</f>
        <v/>
      </c>
      <c r="CE94" s="23">
        <f>CE80</f>
        <v/>
      </c>
      <c r="CF94" s="23">
        <f>CF80</f>
        <v/>
      </c>
      <c r="CG94" s="23">
        <f>CG80</f>
        <v/>
      </c>
      <c r="CH94" s="23">
        <f>CH80</f>
        <v/>
      </c>
      <c r="CI94" s="23">
        <f>CI80</f>
        <v/>
      </c>
      <c r="CJ94" s="23">
        <f>CJ80</f>
        <v/>
      </c>
      <c r="CK94" s="23">
        <f>CK80</f>
        <v/>
      </c>
      <c r="CL94" s="23">
        <f>CL80</f>
        <v/>
      </c>
      <c r="CM94" s="23">
        <f>CM80</f>
        <v/>
      </c>
      <c r="CN94" s="23">
        <f>CN80</f>
        <v/>
      </c>
      <c r="CO94" s="23">
        <f>CO80</f>
        <v/>
      </c>
      <c r="CP94" s="23">
        <f>CP80</f>
        <v/>
      </c>
      <c r="CQ94" s="23">
        <f>CQ80</f>
        <v/>
      </c>
      <c r="CR94" s="23">
        <f>CR80</f>
        <v/>
      </c>
      <c r="CS94" s="23">
        <f>CS80</f>
        <v/>
      </c>
      <c r="CT94" s="23">
        <f>CT80</f>
        <v/>
      </c>
      <c r="CU94" s="23">
        <f>CU80</f>
        <v/>
      </c>
      <c r="CV94" s="23">
        <f>CV80</f>
        <v/>
      </c>
      <c r="CW94" s="23">
        <f>CW80</f>
        <v/>
      </c>
      <c r="CX94" s="23">
        <f>CX80</f>
        <v/>
      </c>
      <c r="CY94" s="23">
        <f>CY80</f>
        <v/>
      </c>
      <c r="CZ94" s="23">
        <f>CZ80</f>
        <v/>
      </c>
      <c r="DA94" s="23">
        <f>DA80</f>
        <v/>
      </c>
      <c r="DB94" s="23">
        <f>DB80</f>
        <v/>
      </c>
    </row>
    <row r="95" outlineLevel="3">
      <c r="G95" s="21" t="n"/>
      <c r="Y95" s="22" t="n"/>
      <c r="AA95" s="23" t="n"/>
      <c r="AB95" s="23" t="n"/>
      <c r="AC95" s="23" t="n"/>
      <c r="AD95" s="23" t="n"/>
      <c r="AE95" s="23" t="n"/>
      <c r="AF95" s="23" t="n"/>
      <c r="AG95" s="23" t="n"/>
      <c r="AH95" s="23" t="n"/>
      <c r="AI95" s="23" t="n"/>
      <c r="AJ95" s="23" t="n"/>
      <c r="AK95" s="23" t="n"/>
      <c r="AL95" s="23" t="n"/>
      <c r="AM95" s="23" t="n"/>
      <c r="AN95" s="23" t="n"/>
      <c r="AO95" s="23" t="n"/>
      <c r="AP95" s="23" t="n"/>
      <c r="AQ95" s="23" t="n"/>
      <c r="AR95" s="23" t="n"/>
      <c r="AS95" s="23" t="n"/>
      <c r="AT95" s="23" t="n"/>
      <c r="AU95" s="23" t="n"/>
      <c r="AV95" s="23" t="n"/>
      <c r="AW95" s="23" t="n"/>
      <c r="AX95" s="23" t="n"/>
      <c r="AY95" s="23" t="n"/>
      <c r="AZ95" s="23" t="n"/>
      <c r="BA95" s="23" t="n"/>
      <c r="BB95" s="23" t="n"/>
      <c r="BC95" s="23" t="n"/>
      <c r="BD95" s="23" t="n"/>
      <c r="BE95" s="23" t="n"/>
      <c r="BF95" s="23" t="n"/>
      <c r="BG95" s="23" t="n"/>
      <c r="BH95" s="23" t="n"/>
      <c r="BI95" s="23" t="n"/>
      <c r="BJ95" s="23" t="n"/>
      <c r="BK95" s="23" t="n"/>
      <c r="BL95" s="23" t="n"/>
      <c r="BM95" s="23" t="n"/>
      <c r="BN95" s="23" t="n"/>
      <c r="BO95" s="23" t="n"/>
      <c r="BP95" s="23" t="n"/>
      <c r="BQ95" s="23" t="n"/>
      <c r="BR95" s="23" t="n"/>
      <c r="BS95" s="23" t="n"/>
      <c r="BT95" s="23" t="n"/>
      <c r="BU95" s="23" t="n"/>
      <c r="BV95" s="23" t="n"/>
      <c r="BW95" s="23" t="n"/>
      <c r="BX95" s="23" t="n"/>
      <c r="BY95" s="23" t="n"/>
      <c r="BZ95" s="23" t="n"/>
      <c r="CA95" s="23" t="n"/>
      <c r="CB95" s="23" t="n"/>
      <c r="CC95" s="23" t="n"/>
      <c r="CD95" s="23" t="n"/>
      <c r="CE95" s="23" t="n"/>
      <c r="CF95" s="23" t="n"/>
      <c r="CG95" s="23" t="n"/>
      <c r="CH95" s="23" t="n"/>
      <c r="CI95" s="23" t="n"/>
      <c r="CJ95" s="23" t="n"/>
      <c r="CK95" s="23" t="n"/>
      <c r="CL95" s="23" t="n"/>
      <c r="CM95" s="23" t="n"/>
      <c r="CN95" s="23" t="n"/>
      <c r="CO95" s="23" t="n"/>
      <c r="CP95" s="23" t="n"/>
      <c r="CQ95" s="23" t="n"/>
      <c r="CR95" s="23" t="n"/>
      <c r="CS95" s="23" t="n"/>
      <c r="CT95" s="23" t="n"/>
      <c r="CU95" s="23" t="n"/>
      <c r="CV95" s="23" t="n"/>
      <c r="CW95" s="23" t="n"/>
      <c r="CX95" s="23" t="n"/>
      <c r="CY95" s="23" t="n"/>
      <c r="CZ95" s="23" t="n"/>
      <c r="DA95" s="23" t="n"/>
      <c r="DB95" s="23" t="n"/>
    </row>
    <row r="96" outlineLevel="3">
      <c r="E96" s="213" t="inlineStr">
        <is>
          <t>Silver Revenue</t>
        </is>
      </c>
      <c r="G96" s="21" t="n"/>
      <c r="Y96" s="22">
        <f>SUM(AA96:DB96)</f>
        <v/>
      </c>
      <c r="AA96" s="23">
        <f>AA90*AA94*Assumptions!$F$105/Thousand</f>
        <v/>
      </c>
      <c r="AB96" s="23">
        <f>AB90*AB94*Assumptions!$F$105/Thousand</f>
        <v/>
      </c>
      <c r="AC96" s="23">
        <f>AC90*AC94*Assumptions!$F$105/Thousand</f>
        <v/>
      </c>
      <c r="AD96" s="23">
        <f>AD90*AD94*Assumptions!$F$105/Thousand</f>
        <v/>
      </c>
      <c r="AE96" s="23">
        <f>AE90*AE94*Assumptions!$F$105/Thousand</f>
        <v/>
      </c>
      <c r="AF96" s="23">
        <f>AF90*AF94*Assumptions!$F$105/Thousand</f>
        <v/>
      </c>
      <c r="AG96" s="23">
        <f>AG90*AG94*Assumptions!$F$105/Thousand</f>
        <v/>
      </c>
      <c r="AH96" s="23">
        <f>AH90*AH94*Assumptions!$F$105/Thousand</f>
        <v/>
      </c>
      <c r="AI96" s="23">
        <f>AI90*AI94*Assumptions!$F$105/Thousand</f>
        <v/>
      </c>
      <c r="AJ96" s="23">
        <f>AJ90*AJ94*Assumptions!$F$105/Thousand</f>
        <v/>
      </c>
      <c r="AK96" s="23">
        <f>AK90*AK94*Assumptions!$F$105/Thousand</f>
        <v/>
      </c>
      <c r="AL96" s="23">
        <f>AL90*AL94*Assumptions!$F$105/Thousand</f>
        <v/>
      </c>
      <c r="AM96" s="23">
        <f>AM90*AM94*Assumptions!$F$105/Thousand</f>
        <v/>
      </c>
      <c r="AN96" s="23">
        <f>AN90*AN94*Assumptions!$F$105/Thousand</f>
        <v/>
      </c>
      <c r="AO96" s="23">
        <f>AO90*AO94*Assumptions!$F$105/Thousand</f>
        <v/>
      </c>
      <c r="AP96" s="23">
        <f>AP90*AP94*Assumptions!$F$105/Thousand</f>
        <v/>
      </c>
      <c r="AQ96" s="23">
        <f>AQ90*AQ94*Assumptions!$F$105/Thousand</f>
        <v/>
      </c>
      <c r="AR96" s="23">
        <f>AR90*AR94*Assumptions!$F$105/Thousand</f>
        <v/>
      </c>
      <c r="AS96" s="23">
        <f>AS90*AS94*Assumptions!$F$105/Thousand</f>
        <v/>
      </c>
      <c r="AT96" s="23">
        <f>AT90*AT94*Assumptions!$F$105/Thousand</f>
        <v/>
      </c>
      <c r="AU96" s="23">
        <f>AU90*AU94*Assumptions!$F$105/Thousand</f>
        <v/>
      </c>
      <c r="AV96" s="23">
        <f>AV90*AV94*Assumptions!$F$105/Thousand</f>
        <v/>
      </c>
      <c r="AW96" s="23">
        <f>AW90*AW94*Assumptions!$F$105/Thousand</f>
        <v/>
      </c>
      <c r="AX96" s="23">
        <f>AX90*AX94*Assumptions!$F$105/Thousand</f>
        <v/>
      </c>
      <c r="AY96" s="23">
        <f>AY90*AY94*Assumptions!$F$105/Thousand</f>
        <v/>
      </c>
      <c r="AZ96" s="23">
        <f>AZ90*AZ94*Assumptions!$F$105/Thousand</f>
        <v/>
      </c>
      <c r="BA96" s="23">
        <f>BA90*BA94*Assumptions!$F$105/Thousand</f>
        <v/>
      </c>
      <c r="BB96" s="23">
        <f>BB90*BB94*Assumptions!$F$105/Thousand</f>
        <v/>
      </c>
      <c r="BC96" s="23">
        <f>BC90*BC94*Assumptions!$F$105/Thousand</f>
        <v/>
      </c>
      <c r="BD96" s="23">
        <f>BD90*BD94*Assumptions!$F$105/Thousand</f>
        <v/>
      </c>
      <c r="BE96" s="23">
        <f>BE90*BE94*Assumptions!$F$105/Thousand</f>
        <v/>
      </c>
      <c r="BF96" s="23">
        <f>BF90*BF94*Assumptions!$F$105/Thousand</f>
        <v/>
      </c>
      <c r="BG96" s="23">
        <f>BG90*BG94*Assumptions!$F$105/Thousand</f>
        <v/>
      </c>
      <c r="BH96" s="23">
        <f>BH90*BH94*Assumptions!$F$105/Thousand</f>
        <v/>
      </c>
      <c r="BI96" s="23">
        <f>BI90*BI94*Assumptions!$F$105/Thousand</f>
        <v/>
      </c>
      <c r="BJ96" s="23">
        <f>BJ90*BJ94*Assumptions!$F$105/Thousand</f>
        <v/>
      </c>
      <c r="BK96" s="23">
        <f>BK90*BK94*Assumptions!$F$105/Thousand</f>
        <v/>
      </c>
      <c r="BL96" s="23">
        <f>BL90*BL94*Assumptions!$F$105/Thousand</f>
        <v/>
      </c>
      <c r="BM96" s="23">
        <f>BM90*BM94*Assumptions!$F$105/Thousand</f>
        <v/>
      </c>
      <c r="BN96" s="23">
        <f>BN90*BN94*Assumptions!$F$105/Thousand</f>
        <v/>
      </c>
      <c r="BO96" s="23">
        <f>BO90*BO94*Assumptions!$F$105/Thousand</f>
        <v/>
      </c>
      <c r="BP96" s="23">
        <f>BP90*BP94*Assumptions!$F$105/Thousand</f>
        <v/>
      </c>
      <c r="BQ96" s="23">
        <f>BQ90*BQ94*Assumptions!$F$105/Thousand</f>
        <v/>
      </c>
      <c r="BR96" s="23">
        <f>BR90*BR94*Assumptions!$F$105/Thousand</f>
        <v/>
      </c>
      <c r="BS96" s="23">
        <f>BS90*BS94*Assumptions!$F$105/Thousand</f>
        <v/>
      </c>
      <c r="BT96" s="23">
        <f>BT90*BT94*Assumptions!$F$105/Thousand</f>
        <v/>
      </c>
      <c r="BU96" s="23">
        <f>BU90*BU94*Assumptions!$F$105/Thousand</f>
        <v/>
      </c>
      <c r="BV96" s="23">
        <f>BV90*BV94*Assumptions!$F$105/Thousand</f>
        <v/>
      </c>
      <c r="BW96" s="23">
        <f>BW90*BW94*Assumptions!$F$105/Thousand</f>
        <v/>
      </c>
      <c r="BX96" s="23">
        <f>BX90*BX94*Assumptions!$F$105/Thousand</f>
        <v/>
      </c>
      <c r="BY96" s="23">
        <f>BY90*BY94*Assumptions!$F$105/Thousand</f>
        <v/>
      </c>
      <c r="BZ96" s="23">
        <f>BZ90*BZ94*Assumptions!$F$105/Thousand</f>
        <v/>
      </c>
      <c r="CA96" s="23">
        <f>CA90*CA94*Assumptions!$F$105/Thousand</f>
        <v/>
      </c>
      <c r="CB96" s="23">
        <f>CB90*CB94*Assumptions!$F$105/Thousand</f>
        <v/>
      </c>
      <c r="CC96" s="23">
        <f>CC90*CC94*Assumptions!$F$105/Thousand</f>
        <v/>
      </c>
      <c r="CD96" s="23">
        <f>CD90*CD94*Assumptions!$F$105/Thousand</f>
        <v/>
      </c>
      <c r="CE96" s="23">
        <f>CE90*CE94*Assumptions!$F$105/Thousand</f>
        <v/>
      </c>
      <c r="CF96" s="23">
        <f>CF90*CF94*Assumptions!$F$105/Thousand</f>
        <v/>
      </c>
      <c r="CG96" s="23">
        <f>CG90*CG94*Assumptions!$F$105/Thousand</f>
        <v/>
      </c>
      <c r="CH96" s="23">
        <f>CH90*CH94*Assumptions!$F$105/Thousand</f>
        <v/>
      </c>
      <c r="CI96" s="23">
        <f>CI90*CI94*Assumptions!$F$105/Thousand</f>
        <v/>
      </c>
      <c r="CJ96" s="23">
        <f>CJ90*CJ94*Assumptions!$F$105/Thousand</f>
        <v/>
      </c>
      <c r="CK96" s="23">
        <f>CK90*CK94*Assumptions!$F$105/Thousand</f>
        <v/>
      </c>
      <c r="CL96" s="23">
        <f>CL90*CL94*Assumptions!$F$105/Thousand</f>
        <v/>
      </c>
      <c r="CM96" s="23">
        <f>CM90*CM94*Assumptions!$F$105/Thousand</f>
        <v/>
      </c>
      <c r="CN96" s="23">
        <f>CN90*CN94*Assumptions!$F$105/Thousand</f>
        <v/>
      </c>
      <c r="CO96" s="23">
        <f>CO90*CO94*Assumptions!$F$105/Thousand</f>
        <v/>
      </c>
      <c r="CP96" s="23">
        <f>CP90*CP94*Assumptions!$F$105/Thousand</f>
        <v/>
      </c>
      <c r="CQ96" s="23">
        <f>CQ90*CQ94*Assumptions!$F$105/Thousand</f>
        <v/>
      </c>
      <c r="CR96" s="23">
        <f>CR90*CR94*Assumptions!$F$105/Thousand</f>
        <v/>
      </c>
      <c r="CS96" s="23">
        <f>CS90*CS94*Assumptions!$F$105/Thousand</f>
        <v/>
      </c>
      <c r="CT96" s="23">
        <f>CT90*CT94*Assumptions!$F$105/Thousand</f>
        <v/>
      </c>
      <c r="CU96" s="23">
        <f>CU90*CU94*Assumptions!$F$105/Thousand</f>
        <v/>
      </c>
      <c r="CV96" s="23">
        <f>CV90*CV94*Assumptions!$F$105/Thousand</f>
        <v/>
      </c>
      <c r="CW96" s="23">
        <f>CW90*CW94*Assumptions!$F$105/Thousand</f>
        <v/>
      </c>
      <c r="CX96" s="23">
        <f>CX90*CX94*Assumptions!$F$105/Thousand</f>
        <v/>
      </c>
      <c r="CY96" s="23">
        <f>CY90*CY94*Assumptions!$F$105/Thousand</f>
        <v/>
      </c>
      <c r="CZ96" s="23">
        <f>CZ90*CZ94*Assumptions!$F$105/Thousand</f>
        <v/>
      </c>
      <c r="DA96" s="23">
        <f>DA90*DA94*Assumptions!$F$105/Thousand</f>
        <v/>
      </c>
      <c r="DB96" s="23">
        <f>DB90*DB94*Assumptions!$F$105/Thousand</f>
        <v/>
      </c>
    </row>
    <row r="97" outlineLevel="4">
      <c r="E97" s="213" t="inlineStr">
        <is>
          <t>Gold Revenue</t>
        </is>
      </c>
      <c r="G97" s="21">
        <f>Currency_unit&amp;"'M"</f>
        <v/>
      </c>
      <c r="H97" s="231" t="inlineStr">
        <is>
          <t>Gold revenue (the second priced metal in the gold-silver dore), built per year on the Gold Revenue sub-tab as recovered gold x payability x gold price (Table 22-2 / Table 19-1).</t>
        </is>
      </c>
      <c r="Y97" s="22">
        <f>SUM(AA97:DB97)</f>
        <v/>
      </c>
      <c r="AA97" s="37">
        <f>'Gold Revenue'!AA22</f>
        <v/>
      </c>
      <c r="AB97" s="37">
        <f>'Gold Revenue'!AB22</f>
        <v/>
      </c>
      <c r="AC97" s="37">
        <f>'Gold Revenue'!AC22</f>
        <v/>
      </c>
      <c r="AD97" s="37">
        <f>'Gold Revenue'!AD22</f>
        <v/>
      </c>
      <c r="AE97" s="37">
        <f>'Gold Revenue'!AE22</f>
        <v/>
      </c>
      <c r="AF97" s="37">
        <f>'Gold Revenue'!AF22</f>
        <v/>
      </c>
      <c r="AG97" s="37">
        <f>'Gold Revenue'!AG22</f>
        <v/>
      </c>
      <c r="AH97" s="37">
        <f>'Gold Revenue'!AH22</f>
        <v/>
      </c>
      <c r="AI97" s="37">
        <f>'Gold Revenue'!AI22</f>
        <v/>
      </c>
      <c r="AJ97" s="37">
        <f>'Gold Revenue'!AJ22</f>
        <v/>
      </c>
      <c r="AK97" s="37">
        <f>'Gold Revenue'!AK22</f>
        <v/>
      </c>
      <c r="AL97" s="37">
        <f>'Gold Revenue'!AL22</f>
        <v/>
      </c>
      <c r="AM97" s="37">
        <f>'Gold Revenue'!AM22</f>
        <v/>
      </c>
      <c r="AN97" s="37">
        <f>'Gold Revenue'!AN22</f>
        <v/>
      </c>
      <c r="AO97" s="37" t="n">
        <v>0</v>
      </c>
      <c r="AP97" s="37" t="n">
        <v>0</v>
      </c>
      <c r="AQ97" s="37" t="n">
        <v>0</v>
      </c>
      <c r="AR97" s="37" t="n">
        <v>0</v>
      </c>
      <c r="AS97" s="37" t="n">
        <v>0</v>
      </c>
      <c r="AT97" s="37" t="n">
        <v>0</v>
      </c>
      <c r="AU97" s="37" t="n">
        <v>0</v>
      </c>
      <c r="AV97" s="37" t="n">
        <v>0</v>
      </c>
      <c r="AW97" s="37" t="n">
        <v>0</v>
      </c>
      <c r="AX97" s="37" t="n">
        <v>0</v>
      </c>
      <c r="AY97" s="37" t="n">
        <v>0</v>
      </c>
      <c r="AZ97" s="37" t="n">
        <v>0</v>
      </c>
      <c r="BA97" s="37" t="n">
        <v>0</v>
      </c>
      <c r="BB97" s="37" t="n">
        <v>0</v>
      </c>
      <c r="BC97" s="37" t="n">
        <v>0</v>
      </c>
      <c r="BD97" s="37" t="n">
        <v>0</v>
      </c>
      <c r="BE97" s="37" t="n">
        <v>0</v>
      </c>
      <c r="BF97" s="37" t="n">
        <v>0</v>
      </c>
      <c r="BG97" s="37" t="n">
        <v>0</v>
      </c>
      <c r="BH97" s="37" t="n">
        <v>0</v>
      </c>
      <c r="BI97" s="37" t="n">
        <v>0</v>
      </c>
      <c r="BJ97" s="37" t="n">
        <v>0</v>
      </c>
      <c r="BK97" s="37" t="n">
        <v>0</v>
      </c>
      <c r="BL97" s="37" t="n">
        <v>0</v>
      </c>
      <c r="BM97" s="37" t="n">
        <v>0</v>
      </c>
      <c r="BN97" s="37" t="n">
        <v>0</v>
      </c>
      <c r="BO97" s="37" t="n">
        <v>0</v>
      </c>
      <c r="BP97" s="37" t="n">
        <v>0</v>
      </c>
      <c r="BQ97" s="37" t="n">
        <v>0</v>
      </c>
      <c r="BR97" s="37" t="n">
        <v>0</v>
      </c>
      <c r="BS97" s="37" t="n">
        <v>0</v>
      </c>
      <c r="BT97" s="37" t="n">
        <v>0</v>
      </c>
      <c r="BU97" s="37" t="n">
        <v>0</v>
      </c>
      <c r="BV97" s="37" t="n">
        <v>0</v>
      </c>
      <c r="BW97" s="37" t="n">
        <v>0</v>
      </c>
      <c r="BX97" s="37" t="n">
        <v>0</v>
      </c>
      <c r="BY97" s="37" t="n">
        <v>0</v>
      </c>
      <c r="BZ97" s="37" t="n">
        <v>0</v>
      </c>
      <c r="CA97" s="37" t="n">
        <v>0</v>
      </c>
      <c r="CB97" s="37" t="n">
        <v>0</v>
      </c>
      <c r="CC97" s="37" t="n">
        <v>0</v>
      </c>
      <c r="CD97" s="37" t="n">
        <v>0</v>
      </c>
      <c r="CE97" s="37" t="n">
        <v>0</v>
      </c>
      <c r="CF97" s="37" t="n">
        <v>0</v>
      </c>
      <c r="CG97" s="37" t="n">
        <v>0</v>
      </c>
      <c r="CH97" s="37" t="n">
        <v>0</v>
      </c>
      <c r="CI97" s="37" t="n">
        <v>0</v>
      </c>
      <c r="CJ97" s="37" t="n">
        <v>0</v>
      </c>
      <c r="CK97" s="37" t="n">
        <v>0</v>
      </c>
      <c r="CL97" s="37" t="n">
        <v>0</v>
      </c>
      <c r="CM97" s="37" t="n">
        <v>0</v>
      </c>
      <c r="CN97" s="37" t="n">
        <v>0</v>
      </c>
      <c r="CO97" s="37" t="n">
        <v>0</v>
      </c>
      <c r="CP97" s="37" t="n">
        <v>0</v>
      </c>
      <c r="CQ97" s="37" t="n">
        <v>0</v>
      </c>
      <c r="CR97" s="37" t="n">
        <v>0</v>
      </c>
      <c r="CS97" s="37" t="n">
        <v>0</v>
      </c>
      <c r="CT97" s="37" t="n">
        <v>0</v>
      </c>
      <c r="CU97" s="37" t="n">
        <v>0</v>
      </c>
      <c r="CV97" s="37" t="n">
        <v>0</v>
      </c>
      <c r="CW97" s="37" t="n">
        <v>0</v>
      </c>
      <c r="CX97" s="37" t="n">
        <v>0</v>
      </c>
      <c r="CY97" s="37" t="n">
        <v>0</v>
      </c>
      <c r="CZ97" s="37" t="n">
        <v>0</v>
      </c>
      <c r="DA97" s="37" t="n">
        <v>0</v>
      </c>
      <c r="DB97" s="37" t="n">
        <v>0</v>
      </c>
    </row>
    <row r="98" outlineLevel="4">
      <c r="E98" s="213" t="inlineStr">
        <is>
          <t>Preproduction revenue (capitalised to initial capital)</t>
        </is>
      </c>
      <c r="G98" s="21">
        <f>Currency_unit&amp;"'M"</f>
        <v/>
      </c>
      <c r="H98" s="231" t="inlineStr">
        <is>
          <t>Pre-commercial doré revenue (Year -1 mill commissioning + the pre-commercial share of Year 1) removed from commercial gross revenue and capitalised against initial capital (Assumptions row 63), so the revenue, royalty and EBITDA lines reflect commercial production only (Table 22-2, p.460-461; S22.3.1).</t>
        </is>
      </c>
      <c r="Y98" s="22">
        <f>SUM(AA98:DB98)</f>
        <v/>
      </c>
      <c r="AA98" s="37">
        <f>Assumptions!AA63</f>
        <v/>
      </c>
      <c r="AB98" s="37">
        <f>Assumptions!AB63</f>
        <v/>
      </c>
      <c r="AC98" s="37">
        <f>Assumptions!AC63</f>
        <v/>
      </c>
      <c r="AD98" s="37">
        <f>Assumptions!AD63</f>
        <v/>
      </c>
      <c r="AE98" s="37">
        <f>Assumptions!AE63</f>
        <v/>
      </c>
      <c r="AF98" s="37">
        <f>Assumptions!AF63</f>
        <v/>
      </c>
      <c r="AG98" s="37">
        <f>Assumptions!AG63</f>
        <v/>
      </c>
      <c r="AH98" s="37">
        <f>Assumptions!AH63</f>
        <v/>
      </c>
      <c r="AI98" s="37">
        <f>Assumptions!AI63</f>
        <v/>
      </c>
      <c r="AJ98" s="37">
        <f>Assumptions!AJ63</f>
        <v/>
      </c>
      <c r="AK98" s="37">
        <f>Assumptions!AK63</f>
        <v/>
      </c>
      <c r="AL98" s="37">
        <f>Assumptions!AL63</f>
        <v/>
      </c>
      <c r="AM98" s="37">
        <f>Assumptions!AM63</f>
        <v/>
      </c>
      <c r="AN98" s="37">
        <f>Assumptions!AN63</f>
        <v/>
      </c>
      <c r="AO98" s="37" t="n">
        <v>0</v>
      </c>
      <c r="AP98" s="37" t="n">
        <v>0</v>
      </c>
      <c r="AQ98" s="37" t="n">
        <v>0</v>
      </c>
      <c r="AR98" s="37" t="n">
        <v>0</v>
      </c>
      <c r="AS98" s="37" t="n">
        <v>0</v>
      </c>
      <c r="AT98" s="37" t="n">
        <v>0</v>
      </c>
      <c r="AU98" s="37" t="n">
        <v>0</v>
      </c>
      <c r="AV98" s="37" t="n">
        <v>0</v>
      </c>
      <c r="AW98" s="37" t="n">
        <v>0</v>
      </c>
      <c r="AX98" s="37" t="n">
        <v>0</v>
      </c>
      <c r="AY98" s="37" t="n">
        <v>0</v>
      </c>
      <c r="AZ98" s="37" t="n">
        <v>0</v>
      </c>
      <c r="BA98" s="37" t="n">
        <v>0</v>
      </c>
      <c r="BB98" s="37" t="n">
        <v>0</v>
      </c>
      <c r="BC98" s="37" t="n">
        <v>0</v>
      </c>
      <c r="BD98" s="37" t="n">
        <v>0</v>
      </c>
      <c r="BE98" s="37" t="n">
        <v>0</v>
      </c>
      <c r="BF98" s="37" t="n">
        <v>0</v>
      </c>
      <c r="BG98" s="37" t="n">
        <v>0</v>
      </c>
      <c r="BH98" s="37" t="n">
        <v>0</v>
      </c>
      <c r="BI98" s="37" t="n">
        <v>0</v>
      </c>
      <c r="BJ98" s="37" t="n">
        <v>0</v>
      </c>
      <c r="BK98" s="37" t="n">
        <v>0</v>
      </c>
      <c r="BL98" s="37" t="n">
        <v>0</v>
      </c>
      <c r="BM98" s="37" t="n">
        <v>0</v>
      </c>
      <c r="BN98" s="37" t="n">
        <v>0</v>
      </c>
      <c r="BO98" s="37" t="n">
        <v>0</v>
      </c>
      <c r="BP98" s="37" t="n">
        <v>0</v>
      </c>
      <c r="BQ98" s="37" t="n">
        <v>0</v>
      </c>
      <c r="BR98" s="37" t="n">
        <v>0</v>
      </c>
      <c r="BS98" s="37" t="n">
        <v>0</v>
      </c>
      <c r="BT98" s="37" t="n">
        <v>0</v>
      </c>
      <c r="BU98" s="37" t="n">
        <v>0</v>
      </c>
      <c r="BV98" s="37" t="n">
        <v>0</v>
      </c>
      <c r="BW98" s="37" t="n">
        <v>0</v>
      </c>
      <c r="BX98" s="37" t="n">
        <v>0</v>
      </c>
      <c r="BY98" s="37" t="n">
        <v>0</v>
      </c>
      <c r="BZ98" s="37" t="n">
        <v>0</v>
      </c>
      <c r="CA98" s="37" t="n">
        <v>0</v>
      </c>
      <c r="CB98" s="37" t="n">
        <v>0</v>
      </c>
      <c r="CC98" s="37" t="n">
        <v>0</v>
      </c>
      <c r="CD98" s="37" t="n">
        <v>0</v>
      </c>
      <c r="CE98" s="37" t="n">
        <v>0</v>
      </c>
      <c r="CF98" s="37" t="n">
        <v>0</v>
      </c>
      <c r="CG98" s="37" t="n">
        <v>0</v>
      </c>
      <c r="CH98" s="37" t="n">
        <v>0</v>
      </c>
      <c r="CI98" s="37" t="n">
        <v>0</v>
      </c>
      <c r="CJ98" s="37" t="n">
        <v>0</v>
      </c>
      <c r="CK98" s="37" t="n">
        <v>0</v>
      </c>
      <c r="CL98" s="37" t="n">
        <v>0</v>
      </c>
      <c r="CM98" s="37" t="n">
        <v>0</v>
      </c>
      <c r="CN98" s="37" t="n">
        <v>0</v>
      </c>
      <c r="CO98" s="37" t="n">
        <v>0</v>
      </c>
      <c r="CP98" s="37" t="n">
        <v>0</v>
      </c>
      <c r="CQ98" s="37" t="n">
        <v>0</v>
      </c>
      <c r="CR98" s="37" t="n">
        <v>0</v>
      </c>
      <c r="CS98" s="37" t="n">
        <v>0</v>
      </c>
      <c r="CT98" s="37" t="n">
        <v>0</v>
      </c>
      <c r="CU98" s="37" t="n">
        <v>0</v>
      </c>
      <c r="CV98" s="37" t="n">
        <v>0</v>
      </c>
      <c r="CW98" s="37" t="n">
        <v>0</v>
      </c>
      <c r="CX98" s="37" t="n">
        <v>0</v>
      </c>
      <c r="CY98" s="37" t="n">
        <v>0</v>
      </c>
      <c r="CZ98" s="37" t="n">
        <v>0</v>
      </c>
      <c r="DA98" s="37" t="n">
        <v>0</v>
      </c>
      <c r="DB98" s="37" t="n">
        <v>0</v>
      </c>
    </row>
    <row r="99" outlineLevel="4">
      <c r="E99" s="2" t="inlineStr">
        <is>
          <t>Revenue 4</t>
        </is>
      </c>
      <c r="G99" s="21">
        <f>Currency_unit&amp;"'M"</f>
        <v/>
      </c>
      <c r="Y99" s="22">
        <f>SUM(AA99:DB99)</f>
        <v/>
      </c>
      <c r="AA99" s="37" t="n">
        <v>0</v>
      </c>
      <c r="AB99" s="37" t="n">
        <v>0</v>
      </c>
      <c r="AC99" s="37" t="n">
        <v>0</v>
      </c>
      <c r="AD99" s="37" t="n">
        <v>0</v>
      </c>
      <c r="AE99" s="37" t="n">
        <v>0</v>
      </c>
      <c r="AF99" s="37" t="n">
        <v>0</v>
      </c>
      <c r="AG99" s="37" t="n">
        <v>0</v>
      </c>
      <c r="AH99" s="37" t="n">
        <v>0</v>
      </c>
      <c r="AI99" s="37" t="n">
        <v>0</v>
      </c>
      <c r="AJ99" s="37" t="n">
        <v>0</v>
      </c>
      <c r="AK99" s="37" t="n">
        <v>0</v>
      </c>
      <c r="AL99" s="37" t="n">
        <v>0</v>
      </c>
      <c r="AM99" s="37" t="n">
        <v>0</v>
      </c>
      <c r="AN99" s="37" t="n">
        <v>0</v>
      </c>
      <c r="AO99" s="37" t="n">
        <v>0</v>
      </c>
      <c r="AP99" s="37" t="n">
        <v>0</v>
      </c>
      <c r="AQ99" s="37" t="n">
        <v>0</v>
      </c>
      <c r="AR99" s="37" t="n">
        <v>0</v>
      </c>
      <c r="AS99" s="37" t="n">
        <v>0</v>
      </c>
      <c r="AT99" s="37" t="n">
        <v>0</v>
      </c>
      <c r="AU99" s="37" t="n">
        <v>0</v>
      </c>
      <c r="AV99" s="37" t="n">
        <v>0</v>
      </c>
      <c r="AW99" s="37" t="n">
        <v>0</v>
      </c>
      <c r="AX99" s="37" t="n">
        <v>0</v>
      </c>
      <c r="AY99" s="37" t="n">
        <v>0</v>
      </c>
      <c r="AZ99" s="37" t="n">
        <v>0</v>
      </c>
      <c r="BA99" s="37" t="n">
        <v>0</v>
      </c>
      <c r="BB99" s="37" t="n">
        <v>0</v>
      </c>
      <c r="BC99" s="37" t="n">
        <v>0</v>
      </c>
      <c r="BD99" s="37" t="n">
        <v>0</v>
      </c>
      <c r="BE99" s="37" t="n">
        <v>0</v>
      </c>
      <c r="BF99" s="37" t="n">
        <v>0</v>
      </c>
      <c r="BG99" s="37" t="n">
        <v>0</v>
      </c>
      <c r="BH99" s="37" t="n">
        <v>0</v>
      </c>
      <c r="BI99" s="37" t="n">
        <v>0</v>
      </c>
      <c r="BJ99" s="37" t="n">
        <v>0</v>
      </c>
      <c r="BK99" s="37" t="n">
        <v>0</v>
      </c>
      <c r="BL99" s="37" t="n">
        <v>0</v>
      </c>
      <c r="BM99" s="37" t="n">
        <v>0</v>
      </c>
      <c r="BN99" s="37" t="n">
        <v>0</v>
      </c>
      <c r="BO99" s="37" t="n">
        <v>0</v>
      </c>
      <c r="BP99" s="37" t="n">
        <v>0</v>
      </c>
      <c r="BQ99" s="37" t="n">
        <v>0</v>
      </c>
      <c r="BR99" s="37" t="n">
        <v>0</v>
      </c>
      <c r="BS99" s="37" t="n">
        <v>0</v>
      </c>
      <c r="BT99" s="37" t="n">
        <v>0</v>
      </c>
      <c r="BU99" s="37" t="n">
        <v>0</v>
      </c>
      <c r="BV99" s="37" t="n">
        <v>0</v>
      </c>
      <c r="BW99" s="37" t="n">
        <v>0</v>
      </c>
      <c r="BX99" s="37" t="n">
        <v>0</v>
      </c>
      <c r="BY99" s="37" t="n">
        <v>0</v>
      </c>
      <c r="BZ99" s="37" t="n">
        <v>0</v>
      </c>
      <c r="CA99" s="37" t="n">
        <v>0</v>
      </c>
      <c r="CB99" s="37" t="n">
        <v>0</v>
      </c>
      <c r="CC99" s="37" t="n">
        <v>0</v>
      </c>
      <c r="CD99" s="37" t="n">
        <v>0</v>
      </c>
      <c r="CE99" s="37" t="n">
        <v>0</v>
      </c>
      <c r="CF99" s="37" t="n">
        <v>0</v>
      </c>
      <c r="CG99" s="37" t="n">
        <v>0</v>
      </c>
      <c r="CH99" s="37" t="n">
        <v>0</v>
      </c>
      <c r="CI99" s="37" t="n">
        <v>0</v>
      </c>
      <c r="CJ99" s="37" t="n">
        <v>0</v>
      </c>
      <c r="CK99" s="37" t="n">
        <v>0</v>
      </c>
      <c r="CL99" s="37" t="n">
        <v>0</v>
      </c>
      <c r="CM99" s="37" t="n">
        <v>0</v>
      </c>
      <c r="CN99" s="37" t="n">
        <v>0</v>
      </c>
      <c r="CO99" s="37" t="n">
        <v>0</v>
      </c>
      <c r="CP99" s="37" t="n">
        <v>0</v>
      </c>
      <c r="CQ99" s="37" t="n">
        <v>0</v>
      </c>
      <c r="CR99" s="37" t="n">
        <v>0</v>
      </c>
      <c r="CS99" s="37" t="n">
        <v>0</v>
      </c>
      <c r="CT99" s="37" t="n">
        <v>0</v>
      </c>
      <c r="CU99" s="37" t="n">
        <v>0</v>
      </c>
      <c r="CV99" s="37" t="n">
        <v>0</v>
      </c>
      <c r="CW99" s="37" t="n">
        <v>0</v>
      </c>
      <c r="CX99" s="37" t="n">
        <v>0</v>
      </c>
      <c r="CY99" s="37" t="n">
        <v>0</v>
      </c>
      <c r="CZ99" s="37" t="n">
        <v>0</v>
      </c>
      <c r="DA99" s="37" t="n">
        <v>0</v>
      </c>
      <c r="DB99" s="37" t="n">
        <v>0</v>
      </c>
    </row>
    <row r="100" outlineLevel="4">
      <c r="E100" s="2" t="inlineStr">
        <is>
          <t>Revenue 5</t>
        </is>
      </c>
      <c r="G100" s="21">
        <f>Currency_unit&amp;"'M"</f>
        <v/>
      </c>
      <c r="Y100" s="22">
        <f>SUM(AA100:DB100)</f>
        <v/>
      </c>
      <c r="AA100" s="37" t="n">
        <v>0</v>
      </c>
      <c r="AB100" s="37" t="n">
        <v>0</v>
      </c>
      <c r="AC100" s="37" t="n">
        <v>0</v>
      </c>
      <c r="AD100" s="37" t="n">
        <v>0</v>
      </c>
      <c r="AE100" s="37" t="n">
        <v>0</v>
      </c>
      <c r="AF100" s="37" t="n">
        <v>0</v>
      </c>
      <c r="AG100" s="37" t="n">
        <v>0</v>
      </c>
      <c r="AH100" s="37" t="n">
        <v>0</v>
      </c>
      <c r="AI100" s="37" t="n">
        <v>0</v>
      </c>
      <c r="AJ100" s="37" t="n">
        <v>0</v>
      </c>
      <c r="AK100" s="37" t="n">
        <v>0</v>
      </c>
      <c r="AL100" s="37" t="n">
        <v>0</v>
      </c>
      <c r="AM100" s="37" t="n">
        <v>0</v>
      </c>
      <c r="AN100" s="37" t="n">
        <v>0</v>
      </c>
      <c r="AO100" s="37" t="n">
        <v>0</v>
      </c>
      <c r="AP100" s="37" t="n">
        <v>0</v>
      </c>
      <c r="AQ100" s="37" t="n">
        <v>0</v>
      </c>
      <c r="AR100" s="37" t="n">
        <v>0</v>
      </c>
      <c r="AS100" s="37" t="n">
        <v>0</v>
      </c>
      <c r="AT100" s="37" t="n">
        <v>0</v>
      </c>
      <c r="AU100" s="37" t="n">
        <v>0</v>
      </c>
      <c r="AV100" s="37" t="n">
        <v>0</v>
      </c>
      <c r="AW100" s="37" t="n">
        <v>0</v>
      </c>
      <c r="AX100" s="37" t="n">
        <v>0</v>
      </c>
      <c r="AY100" s="37" t="n">
        <v>0</v>
      </c>
      <c r="AZ100" s="37" t="n">
        <v>0</v>
      </c>
      <c r="BA100" s="37" t="n">
        <v>0</v>
      </c>
      <c r="BB100" s="37" t="n">
        <v>0</v>
      </c>
      <c r="BC100" s="37" t="n">
        <v>0</v>
      </c>
      <c r="BD100" s="37" t="n">
        <v>0</v>
      </c>
      <c r="BE100" s="37" t="n">
        <v>0</v>
      </c>
      <c r="BF100" s="37" t="n">
        <v>0</v>
      </c>
      <c r="BG100" s="37" t="n">
        <v>0</v>
      </c>
      <c r="BH100" s="37" t="n">
        <v>0</v>
      </c>
      <c r="BI100" s="37" t="n">
        <v>0</v>
      </c>
      <c r="BJ100" s="37" t="n">
        <v>0</v>
      </c>
      <c r="BK100" s="37" t="n">
        <v>0</v>
      </c>
      <c r="BL100" s="37" t="n">
        <v>0</v>
      </c>
      <c r="BM100" s="37" t="n">
        <v>0</v>
      </c>
      <c r="BN100" s="37" t="n">
        <v>0</v>
      </c>
      <c r="BO100" s="37" t="n">
        <v>0</v>
      </c>
      <c r="BP100" s="37" t="n">
        <v>0</v>
      </c>
      <c r="BQ100" s="37" t="n">
        <v>0</v>
      </c>
      <c r="BR100" s="37" t="n">
        <v>0</v>
      </c>
      <c r="BS100" s="37" t="n">
        <v>0</v>
      </c>
      <c r="BT100" s="37" t="n">
        <v>0</v>
      </c>
      <c r="BU100" s="37" t="n">
        <v>0</v>
      </c>
      <c r="BV100" s="37" t="n">
        <v>0</v>
      </c>
      <c r="BW100" s="37" t="n">
        <v>0</v>
      </c>
      <c r="BX100" s="37" t="n">
        <v>0</v>
      </c>
      <c r="BY100" s="37" t="n">
        <v>0</v>
      </c>
      <c r="BZ100" s="37" t="n">
        <v>0</v>
      </c>
      <c r="CA100" s="37" t="n">
        <v>0</v>
      </c>
      <c r="CB100" s="37" t="n">
        <v>0</v>
      </c>
      <c r="CC100" s="37" t="n">
        <v>0</v>
      </c>
      <c r="CD100" s="37" t="n">
        <v>0</v>
      </c>
      <c r="CE100" s="37" t="n">
        <v>0</v>
      </c>
      <c r="CF100" s="37" t="n">
        <v>0</v>
      </c>
      <c r="CG100" s="37" t="n">
        <v>0</v>
      </c>
      <c r="CH100" s="37" t="n">
        <v>0</v>
      </c>
      <c r="CI100" s="37" t="n">
        <v>0</v>
      </c>
      <c r="CJ100" s="37" t="n">
        <v>0</v>
      </c>
      <c r="CK100" s="37" t="n">
        <v>0</v>
      </c>
      <c r="CL100" s="37" t="n">
        <v>0</v>
      </c>
      <c r="CM100" s="37" t="n">
        <v>0</v>
      </c>
      <c r="CN100" s="37" t="n">
        <v>0</v>
      </c>
      <c r="CO100" s="37" t="n">
        <v>0</v>
      </c>
      <c r="CP100" s="37" t="n">
        <v>0</v>
      </c>
      <c r="CQ100" s="37" t="n">
        <v>0</v>
      </c>
      <c r="CR100" s="37" t="n">
        <v>0</v>
      </c>
      <c r="CS100" s="37" t="n">
        <v>0</v>
      </c>
      <c r="CT100" s="37" t="n">
        <v>0</v>
      </c>
      <c r="CU100" s="37" t="n">
        <v>0</v>
      </c>
      <c r="CV100" s="37" t="n">
        <v>0</v>
      </c>
      <c r="CW100" s="37" t="n">
        <v>0</v>
      </c>
      <c r="CX100" s="37" t="n">
        <v>0</v>
      </c>
      <c r="CY100" s="37" t="n">
        <v>0</v>
      </c>
      <c r="CZ100" s="37" t="n">
        <v>0</v>
      </c>
      <c r="DA100" s="37" t="n">
        <v>0</v>
      </c>
      <c r="DB100" s="37" t="n">
        <v>0</v>
      </c>
    </row>
    <row r="101" outlineLevel="4">
      <c r="E101" s="2" t="inlineStr">
        <is>
          <t>Revenue 6</t>
        </is>
      </c>
      <c r="G101" s="21">
        <f>Currency_unit&amp;"'M"</f>
        <v/>
      </c>
      <c r="Y101" s="22">
        <f>SUM(AA101:DB101)</f>
        <v/>
      </c>
      <c r="AA101" s="37" t="n">
        <v>0</v>
      </c>
      <c r="AB101" s="37" t="n">
        <v>0</v>
      </c>
      <c r="AC101" s="37" t="n">
        <v>0</v>
      </c>
      <c r="AD101" s="37" t="n">
        <v>0</v>
      </c>
      <c r="AE101" s="37" t="n">
        <v>0</v>
      </c>
      <c r="AF101" s="37" t="n">
        <v>0</v>
      </c>
      <c r="AG101" s="37" t="n">
        <v>0</v>
      </c>
      <c r="AH101" s="37" t="n">
        <v>0</v>
      </c>
      <c r="AI101" s="37" t="n">
        <v>0</v>
      </c>
      <c r="AJ101" s="37" t="n">
        <v>0</v>
      </c>
      <c r="AK101" s="37" t="n">
        <v>0</v>
      </c>
      <c r="AL101" s="37" t="n">
        <v>0</v>
      </c>
      <c r="AM101" s="37" t="n">
        <v>0</v>
      </c>
      <c r="AN101" s="37" t="n">
        <v>0</v>
      </c>
      <c r="AO101" s="37" t="n">
        <v>0</v>
      </c>
      <c r="AP101" s="37" t="n">
        <v>0</v>
      </c>
      <c r="AQ101" s="37" t="n">
        <v>0</v>
      </c>
      <c r="AR101" s="37" t="n">
        <v>0</v>
      </c>
      <c r="AS101" s="37" t="n">
        <v>0</v>
      </c>
      <c r="AT101" s="37" t="n">
        <v>0</v>
      </c>
      <c r="AU101" s="37" t="n">
        <v>0</v>
      </c>
      <c r="AV101" s="37" t="n">
        <v>0</v>
      </c>
      <c r="AW101" s="37" t="n">
        <v>0</v>
      </c>
      <c r="AX101" s="37" t="n">
        <v>0</v>
      </c>
      <c r="AY101" s="37" t="n">
        <v>0</v>
      </c>
      <c r="AZ101" s="37" t="n">
        <v>0</v>
      </c>
      <c r="BA101" s="37" t="n">
        <v>0</v>
      </c>
      <c r="BB101" s="37" t="n">
        <v>0</v>
      </c>
      <c r="BC101" s="37" t="n">
        <v>0</v>
      </c>
      <c r="BD101" s="37" t="n">
        <v>0</v>
      </c>
      <c r="BE101" s="37" t="n">
        <v>0</v>
      </c>
      <c r="BF101" s="37" t="n">
        <v>0</v>
      </c>
      <c r="BG101" s="37" t="n">
        <v>0</v>
      </c>
      <c r="BH101" s="37" t="n">
        <v>0</v>
      </c>
      <c r="BI101" s="37" t="n">
        <v>0</v>
      </c>
      <c r="BJ101" s="37" t="n">
        <v>0</v>
      </c>
      <c r="BK101" s="37" t="n">
        <v>0</v>
      </c>
      <c r="BL101" s="37" t="n">
        <v>0</v>
      </c>
      <c r="BM101" s="37" t="n">
        <v>0</v>
      </c>
      <c r="BN101" s="37" t="n">
        <v>0</v>
      </c>
      <c r="BO101" s="37" t="n">
        <v>0</v>
      </c>
      <c r="BP101" s="37" t="n">
        <v>0</v>
      </c>
      <c r="BQ101" s="37" t="n">
        <v>0</v>
      </c>
      <c r="BR101" s="37" t="n">
        <v>0</v>
      </c>
      <c r="BS101" s="37" t="n">
        <v>0</v>
      </c>
      <c r="BT101" s="37" t="n">
        <v>0</v>
      </c>
      <c r="BU101" s="37" t="n">
        <v>0</v>
      </c>
      <c r="BV101" s="37" t="n">
        <v>0</v>
      </c>
      <c r="BW101" s="37" t="n">
        <v>0</v>
      </c>
      <c r="BX101" s="37" t="n">
        <v>0</v>
      </c>
      <c r="BY101" s="37" t="n">
        <v>0</v>
      </c>
      <c r="BZ101" s="37" t="n">
        <v>0</v>
      </c>
      <c r="CA101" s="37" t="n">
        <v>0</v>
      </c>
      <c r="CB101" s="37" t="n">
        <v>0</v>
      </c>
      <c r="CC101" s="37" t="n">
        <v>0</v>
      </c>
      <c r="CD101" s="37" t="n">
        <v>0</v>
      </c>
      <c r="CE101" s="37" t="n">
        <v>0</v>
      </c>
      <c r="CF101" s="37" t="n">
        <v>0</v>
      </c>
      <c r="CG101" s="37" t="n">
        <v>0</v>
      </c>
      <c r="CH101" s="37" t="n">
        <v>0</v>
      </c>
      <c r="CI101" s="37" t="n">
        <v>0</v>
      </c>
      <c r="CJ101" s="37" t="n">
        <v>0</v>
      </c>
      <c r="CK101" s="37" t="n">
        <v>0</v>
      </c>
      <c r="CL101" s="37" t="n">
        <v>0</v>
      </c>
      <c r="CM101" s="37" t="n">
        <v>0</v>
      </c>
      <c r="CN101" s="37" t="n">
        <v>0</v>
      </c>
      <c r="CO101" s="37" t="n">
        <v>0</v>
      </c>
      <c r="CP101" s="37" t="n">
        <v>0</v>
      </c>
      <c r="CQ101" s="37" t="n">
        <v>0</v>
      </c>
      <c r="CR101" s="37" t="n">
        <v>0</v>
      </c>
      <c r="CS101" s="37" t="n">
        <v>0</v>
      </c>
      <c r="CT101" s="37" t="n">
        <v>0</v>
      </c>
      <c r="CU101" s="37" t="n">
        <v>0</v>
      </c>
      <c r="CV101" s="37" t="n">
        <v>0</v>
      </c>
      <c r="CW101" s="37" t="n">
        <v>0</v>
      </c>
      <c r="CX101" s="37" t="n">
        <v>0</v>
      </c>
      <c r="CY101" s="37" t="n">
        <v>0</v>
      </c>
      <c r="CZ101" s="37" t="n">
        <v>0</v>
      </c>
      <c r="DA101" s="37" t="n">
        <v>0</v>
      </c>
      <c r="DB101" s="37" t="n">
        <v>0</v>
      </c>
    </row>
    <row r="102" outlineLevel="4">
      <c r="E102" s="2" t="inlineStr">
        <is>
          <t>Revenue 7</t>
        </is>
      </c>
      <c r="G102" s="21">
        <f>Currency_unit&amp;"'M"</f>
        <v/>
      </c>
      <c r="Y102" s="22">
        <f>SUM(AA102:DB102)</f>
        <v/>
      </c>
      <c r="AA102" s="37" t="n">
        <v>0</v>
      </c>
      <c r="AB102" s="37" t="n">
        <v>0</v>
      </c>
      <c r="AC102" s="37" t="n">
        <v>0</v>
      </c>
      <c r="AD102" s="37" t="n">
        <v>0</v>
      </c>
      <c r="AE102" s="37" t="n">
        <v>0</v>
      </c>
      <c r="AF102" s="37" t="n">
        <v>0</v>
      </c>
      <c r="AG102" s="37" t="n">
        <v>0</v>
      </c>
      <c r="AH102" s="37" t="n">
        <v>0</v>
      </c>
      <c r="AI102" s="37" t="n">
        <v>0</v>
      </c>
      <c r="AJ102" s="37" t="n">
        <v>0</v>
      </c>
      <c r="AK102" s="37" t="n">
        <v>0</v>
      </c>
      <c r="AL102" s="37" t="n">
        <v>0</v>
      </c>
      <c r="AM102" s="37" t="n">
        <v>0</v>
      </c>
      <c r="AN102" s="37" t="n">
        <v>0</v>
      </c>
      <c r="AO102" s="37" t="n">
        <v>0</v>
      </c>
      <c r="AP102" s="37" t="n">
        <v>0</v>
      </c>
      <c r="AQ102" s="37" t="n">
        <v>0</v>
      </c>
      <c r="AR102" s="37" t="n">
        <v>0</v>
      </c>
      <c r="AS102" s="37" t="n">
        <v>0</v>
      </c>
      <c r="AT102" s="37" t="n">
        <v>0</v>
      </c>
      <c r="AU102" s="37" t="n">
        <v>0</v>
      </c>
      <c r="AV102" s="37" t="n">
        <v>0</v>
      </c>
      <c r="AW102" s="37" t="n">
        <v>0</v>
      </c>
      <c r="AX102" s="37" t="n">
        <v>0</v>
      </c>
      <c r="AY102" s="37" t="n">
        <v>0</v>
      </c>
      <c r="AZ102" s="37" t="n">
        <v>0</v>
      </c>
      <c r="BA102" s="37" t="n">
        <v>0</v>
      </c>
      <c r="BB102" s="37" t="n">
        <v>0</v>
      </c>
      <c r="BC102" s="37" t="n">
        <v>0</v>
      </c>
      <c r="BD102" s="37" t="n">
        <v>0</v>
      </c>
      <c r="BE102" s="37" t="n">
        <v>0</v>
      </c>
      <c r="BF102" s="37" t="n">
        <v>0</v>
      </c>
      <c r="BG102" s="37" t="n">
        <v>0</v>
      </c>
      <c r="BH102" s="37" t="n">
        <v>0</v>
      </c>
      <c r="BI102" s="37" t="n">
        <v>0</v>
      </c>
      <c r="BJ102" s="37" t="n">
        <v>0</v>
      </c>
      <c r="BK102" s="37" t="n">
        <v>0</v>
      </c>
      <c r="BL102" s="37" t="n">
        <v>0</v>
      </c>
      <c r="BM102" s="37" t="n">
        <v>0</v>
      </c>
      <c r="BN102" s="37" t="n">
        <v>0</v>
      </c>
      <c r="BO102" s="37" t="n">
        <v>0</v>
      </c>
      <c r="BP102" s="37" t="n">
        <v>0</v>
      </c>
      <c r="BQ102" s="37" t="n">
        <v>0</v>
      </c>
      <c r="BR102" s="37" t="n">
        <v>0</v>
      </c>
      <c r="BS102" s="37" t="n">
        <v>0</v>
      </c>
      <c r="BT102" s="37" t="n">
        <v>0</v>
      </c>
      <c r="BU102" s="37" t="n">
        <v>0</v>
      </c>
      <c r="BV102" s="37" t="n">
        <v>0</v>
      </c>
      <c r="BW102" s="37" t="n">
        <v>0</v>
      </c>
      <c r="BX102" s="37" t="n">
        <v>0</v>
      </c>
      <c r="BY102" s="37" t="n">
        <v>0</v>
      </c>
      <c r="BZ102" s="37" t="n">
        <v>0</v>
      </c>
      <c r="CA102" s="37" t="n">
        <v>0</v>
      </c>
      <c r="CB102" s="37" t="n">
        <v>0</v>
      </c>
      <c r="CC102" s="37" t="n">
        <v>0</v>
      </c>
      <c r="CD102" s="37" t="n">
        <v>0</v>
      </c>
      <c r="CE102" s="37" t="n">
        <v>0</v>
      </c>
      <c r="CF102" s="37" t="n">
        <v>0</v>
      </c>
      <c r="CG102" s="37" t="n">
        <v>0</v>
      </c>
      <c r="CH102" s="37" t="n">
        <v>0</v>
      </c>
      <c r="CI102" s="37" t="n">
        <v>0</v>
      </c>
      <c r="CJ102" s="37" t="n">
        <v>0</v>
      </c>
      <c r="CK102" s="37" t="n">
        <v>0</v>
      </c>
      <c r="CL102" s="37" t="n">
        <v>0</v>
      </c>
      <c r="CM102" s="37" t="n">
        <v>0</v>
      </c>
      <c r="CN102" s="37" t="n">
        <v>0</v>
      </c>
      <c r="CO102" s="37" t="n">
        <v>0</v>
      </c>
      <c r="CP102" s="37" t="n">
        <v>0</v>
      </c>
      <c r="CQ102" s="37" t="n">
        <v>0</v>
      </c>
      <c r="CR102" s="37" t="n">
        <v>0</v>
      </c>
      <c r="CS102" s="37" t="n">
        <v>0</v>
      </c>
      <c r="CT102" s="37" t="n">
        <v>0</v>
      </c>
      <c r="CU102" s="37" t="n">
        <v>0</v>
      </c>
      <c r="CV102" s="37" t="n">
        <v>0</v>
      </c>
      <c r="CW102" s="37" t="n">
        <v>0</v>
      </c>
      <c r="CX102" s="37" t="n">
        <v>0</v>
      </c>
      <c r="CY102" s="37" t="n">
        <v>0</v>
      </c>
      <c r="CZ102" s="37" t="n">
        <v>0</v>
      </c>
      <c r="DA102" s="37" t="n">
        <v>0</v>
      </c>
      <c r="DB102" s="37" t="n">
        <v>0</v>
      </c>
    </row>
    <row r="103" outlineLevel="4">
      <c r="E103" s="2" t="inlineStr">
        <is>
          <t>Revenue 8</t>
        </is>
      </c>
      <c r="G103" s="21">
        <f>Currency_unit&amp;"'M"</f>
        <v/>
      </c>
      <c r="Y103" s="22">
        <f>SUM(AA103:DB103)</f>
        <v/>
      </c>
      <c r="AA103" s="37" t="n">
        <v>0</v>
      </c>
      <c r="AB103" s="37" t="n">
        <v>0</v>
      </c>
      <c r="AC103" s="37" t="n">
        <v>0</v>
      </c>
      <c r="AD103" s="37" t="n">
        <v>0</v>
      </c>
      <c r="AE103" s="37" t="n">
        <v>0</v>
      </c>
      <c r="AF103" s="37" t="n">
        <v>0</v>
      </c>
      <c r="AG103" s="37" t="n">
        <v>0</v>
      </c>
      <c r="AH103" s="37" t="n">
        <v>0</v>
      </c>
      <c r="AI103" s="37" t="n">
        <v>0</v>
      </c>
      <c r="AJ103" s="37" t="n">
        <v>0</v>
      </c>
      <c r="AK103" s="37" t="n">
        <v>0</v>
      </c>
      <c r="AL103" s="37" t="n">
        <v>0</v>
      </c>
      <c r="AM103" s="37" t="n">
        <v>0</v>
      </c>
      <c r="AN103" s="37" t="n">
        <v>0</v>
      </c>
      <c r="AO103" s="37" t="n">
        <v>0</v>
      </c>
      <c r="AP103" s="37" t="n">
        <v>0</v>
      </c>
      <c r="AQ103" s="37" t="n">
        <v>0</v>
      </c>
      <c r="AR103" s="37" t="n">
        <v>0</v>
      </c>
      <c r="AS103" s="37" t="n">
        <v>0</v>
      </c>
      <c r="AT103" s="37" t="n">
        <v>0</v>
      </c>
      <c r="AU103" s="37" t="n">
        <v>0</v>
      </c>
      <c r="AV103" s="37" t="n">
        <v>0</v>
      </c>
      <c r="AW103" s="37" t="n">
        <v>0</v>
      </c>
      <c r="AX103" s="37" t="n">
        <v>0</v>
      </c>
      <c r="AY103" s="37" t="n">
        <v>0</v>
      </c>
      <c r="AZ103" s="37" t="n">
        <v>0</v>
      </c>
      <c r="BA103" s="37" t="n">
        <v>0</v>
      </c>
      <c r="BB103" s="37" t="n">
        <v>0</v>
      </c>
      <c r="BC103" s="37" t="n">
        <v>0</v>
      </c>
      <c r="BD103" s="37" t="n">
        <v>0</v>
      </c>
      <c r="BE103" s="37" t="n">
        <v>0</v>
      </c>
      <c r="BF103" s="37" t="n">
        <v>0</v>
      </c>
      <c r="BG103" s="37" t="n">
        <v>0</v>
      </c>
      <c r="BH103" s="37" t="n">
        <v>0</v>
      </c>
      <c r="BI103" s="37" t="n">
        <v>0</v>
      </c>
      <c r="BJ103" s="37" t="n">
        <v>0</v>
      </c>
      <c r="BK103" s="37" t="n">
        <v>0</v>
      </c>
      <c r="BL103" s="37" t="n">
        <v>0</v>
      </c>
      <c r="BM103" s="37" t="n">
        <v>0</v>
      </c>
      <c r="BN103" s="37" t="n">
        <v>0</v>
      </c>
      <c r="BO103" s="37" t="n">
        <v>0</v>
      </c>
      <c r="BP103" s="37" t="n">
        <v>0</v>
      </c>
      <c r="BQ103" s="37" t="n">
        <v>0</v>
      </c>
      <c r="BR103" s="37" t="n">
        <v>0</v>
      </c>
      <c r="BS103" s="37" t="n">
        <v>0</v>
      </c>
      <c r="BT103" s="37" t="n">
        <v>0</v>
      </c>
      <c r="BU103" s="37" t="n">
        <v>0</v>
      </c>
      <c r="BV103" s="37" t="n">
        <v>0</v>
      </c>
      <c r="BW103" s="37" t="n">
        <v>0</v>
      </c>
      <c r="BX103" s="37" t="n">
        <v>0</v>
      </c>
      <c r="BY103" s="37" t="n">
        <v>0</v>
      </c>
      <c r="BZ103" s="37" t="n">
        <v>0</v>
      </c>
      <c r="CA103" s="37" t="n">
        <v>0</v>
      </c>
      <c r="CB103" s="37" t="n">
        <v>0</v>
      </c>
      <c r="CC103" s="37" t="n">
        <v>0</v>
      </c>
      <c r="CD103" s="37" t="n">
        <v>0</v>
      </c>
      <c r="CE103" s="37" t="n">
        <v>0</v>
      </c>
      <c r="CF103" s="37" t="n">
        <v>0</v>
      </c>
      <c r="CG103" s="37" t="n">
        <v>0</v>
      </c>
      <c r="CH103" s="37" t="n">
        <v>0</v>
      </c>
      <c r="CI103" s="37" t="n">
        <v>0</v>
      </c>
      <c r="CJ103" s="37" t="n">
        <v>0</v>
      </c>
      <c r="CK103" s="37" t="n">
        <v>0</v>
      </c>
      <c r="CL103" s="37" t="n">
        <v>0</v>
      </c>
      <c r="CM103" s="37" t="n">
        <v>0</v>
      </c>
      <c r="CN103" s="37" t="n">
        <v>0</v>
      </c>
      <c r="CO103" s="37" t="n">
        <v>0</v>
      </c>
      <c r="CP103" s="37" t="n">
        <v>0</v>
      </c>
      <c r="CQ103" s="37" t="n">
        <v>0</v>
      </c>
      <c r="CR103" s="37" t="n">
        <v>0</v>
      </c>
      <c r="CS103" s="37" t="n">
        <v>0</v>
      </c>
      <c r="CT103" s="37" t="n">
        <v>0</v>
      </c>
      <c r="CU103" s="37" t="n">
        <v>0</v>
      </c>
      <c r="CV103" s="37" t="n">
        <v>0</v>
      </c>
      <c r="CW103" s="37" t="n">
        <v>0</v>
      </c>
      <c r="CX103" s="37" t="n">
        <v>0</v>
      </c>
      <c r="CY103" s="37" t="n">
        <v>0</v>
      </c>
      <c r="CZ103" s="37" t="n">
        <v>0</v>
      </c>
      <c r="DA103" s="37" t="n">
        <v>0</v>
      </c>
      <c r="DB103" s="37" t="n">
        <v>0</v>
      </c>
    </row>
    <row r="104" outlineLevel="4">
      <c r="E104" s="2" t="inlineStr">
        <is>
          <t>Revenue 9</t>
        </is>
      </c>
      <c r="G104" s="21">
        <f>Currency_unit&amp;"'M"</f>
        <v/>
      </c>
      <c r="Y104" s="22">
        <f>SUM(AA104:DB104)</f>
        <v/>
      </c>
      <c r="AA104" s="37" t="n">
        <v>0</v>
      </c>
      <c r="AB104" s="37" t="n">
        <v>0</v>
      </c>
      <c r="AC104" s="37" t="n">
        <v>0</v>
      </c>
      <c r="AD104" s="37" t="n">
        <v>0</v>
      </c>
      <c r="AE104" s="37" t="n">
        <v>0</v>
      </c>
      <c r="AF104" s="37" t="n">
        <v>0</v>
      </c>
      <c r="AG104" s="37" t="n">
        <v>0</v>
      </c>
      <c r="AH104" s="37" t="n">
        <v>0</v>
      </c>
      <c r="AI104" s="37" t="n">
        <v>0</v>
      </c>
      <c r="AJ104" s="37" t="n">
        <v>0</v>
      </c>
      <c r="AK104" s="37" t="n">
        <v>0</v>
      </c>
      <c r="AL104" s="37" t="n">
        <v>0</v>
      </c>
      <c r="AM104" s="37" t="n">
        <v>0</v>
      </c>
      <c r="AN104" s="37" t="n">
        <v>0</v>
      </c>
      <c r="AO104" s="37" t="n">
        <v>0</v>
      </c>
      <c r="AP104" s="37" t="n">
        <v>0</v>
      </c>
      <c r="AQ104" s="37" t="n">
        <v>0</v>
      </c>
      <c r="AR104" s="37" t="n">
        <v>0</v>
      </c>
      <c r="AS104" s="37" t="n">
        <v>0</v>
      </c>
      <c r="AT104" s="37" t="n">
        <v>0</v>
      </c>
      <c r="AU104" s="37" t="n">
        <v>0</v>
      </c>
      <c r="AV104" s="37" t="n">
        <v>0</v>
      </c>
      <c r="AW104" s="37" t="n">
        <v>0</v>
      </c>
      <c r="AX104" s="37" t="n">
        <v>0</v>
      </c>
      <c r="AY104" s="37" t="n">
        <v>0</v>
      </c>
      <c r="AZ104" s="37" t="n">
        <v>0</v>
      </c>
      <c r="BA104" s="37" t="n">
        <v>0</v>
      </c>
      <c r="BB104" s="37" t="n">
        <v>0</v>
      </c>
      <c r="BC104" s="37" t="n">
        <v>0</v>
      </c>
      <c r="BD104" s="37" t="n">
        <v>0</v>
      </c>
      <c r="BE104" s="37" t="n">
        <v>0</v>
      </c>
      <c r="BF104" s="37" t="n">
        <v>0</v>
      </c>
      <c r="BG104" s="37" t="n">
        <v>0</v>
      </c>
      <c r="BH104" s="37" t="n">
        <v>0</v>
      </c>
      <c r="BI104" s="37" t="n">
        <v>0</v>
      </c>
      <c r="BJ104" s="37" t="n">
        <v>0</v>
      </c>
      <c r="BK104" s="37" t="n">
        <v>0</v>
      </c>
      <c r="BL104" s="37" t="n">
        <v>0</v>
      </c>
      <c r="BM104" s="37" t="n">
        <v>0</v>
      </c>
      <c r="BN104" s="37" t="n">
        <v>0</v>
      </c>
      <c r="BO104" s="37" t="n">
        <v>0</v>
      </c>
      <c r="BP104" s="37" t="n">
        <v>0</v>
      </c>
      <c r="BQ104" s="37" t="n">
        <v>0</v>
      </c>
      <c r="BR104" s="37" t="n">
        <v>0</v>
      </c>
      <c r="BS104" s="37" t="n">
        <v>0</v>
      </c>
      <c r="BT104" s="37" t="n">
        <v>0</v>
      </c>
      <c r="BU104" s="37" t="n">
        <v>0</v>
      </c>
      <c r="BV104" s="37" t="n">
        <v>0</v>
      </c>
      <c r="BW104" s="37" t="n">
        <v>0</v>
      </c>
      <c r="BX104" s="37" t="n">
        <v>0</v>
      </c>
      <c r="BY104" s="37" t="n">
        <v>0</v>
      </c>
      <c r="BZ104" s="37" t="n">
        <v>0</v>
      </c>
      <c r="CA104" s="37" t="n">
        <v>0</v>
      </c>
      <c r="CB104" s="37" t="n">
        <v>0</v>
      </c>
      <c r="CC104" s="37" t="n">
        <v>0</v>
      </c>
      <c r="CD104" s="37" t="n">
        <v>0</v>
      </c>
      <c r="CE104" s="37" t="n">
        <v>0</v>
      </c>
      <c r="CF104" s="37" t="n">
        <v>0</v>
      </c>
      <c r="CG104" s="37" t="n">
        <v>0</v>
      </c>
      <c r="CH104" s="37" t="n">
        <v>0</v>
      </c>
      <c r="CI104" s="37" t="n">
        <v>0</v>
      </c>
      <c r="CJ104" s="37" t="n">
        <v>0</v>
      </c>
      <c r="CK104" s="37" t="n">
        <v>0</v>
      </c>
      <c r="CL104" s="37" t="n">
        <v>0</v>
      </c>
      <c r="CM104" s="37" t="n">
        <v>0</v>
      </c>
      <c r="CN104" s="37" t="n">
        <v>0</v>
      </c>
      <c r="CO104" s="37" t="n">
        <v>0</v>
      </c>
      <c r="CP104" s="37" t="n">
        <v>0</v>
      </c>
      <c r="CQ104" s="37" t="n">
        <v>0</v>
      </c>
      <c r="CR104" s="37" t="n">
        <v>0</v>
      </c>
      <c r="CS104" s="37" t="n">
        <v>0</v>
      </c>
      <c r="CT104" s="37" t="n">
        <v>0</v>
      </c>
      <c r="CU104" s="37" t="n">
        <v>0</v>
      </c>
      <c r="CV104" s="37" t="n">
        <v>0</v>
      </c>
      <c r="CW104" s="37" t="n">
        <v>0</v>
      </c>
      <c r="CX104" s="37" t="n">
        <v>0</v>
      </c>
      <c r="CY104" s="37" t="n">
        <v>0</v>
      </c>
      <c r="CZ104" s="37" t="n">
        <v>0</v>
      </c>
      <c r="DA104" s="37" t="n">
        <v>0</v>
      </c>
      <c r="DB104" s="37" t="n">
        <v>0</v>
      </c>
    </row>
    <row r="105" outlineLevel="4">
      <c r="E105" s="2" t="inlineStr">
        <is>
          <t>Revenue 10</t>
        </is>
      </c>
      <c r="G105" s="21">
        <f>Currency_unit&amp;"'M"</f>
        <v/>
      </c>
      <c r="Y105" s="22">
        <f>SUM(AA105:DB105)</f>
        <v/>
      </c>
      <c r="AA105" s="37" t="n">
        <v>0</v>
      </c>
      <c r="AB105" s="37" t="n">
        <v>0</v>
      </c>
      <c r="AC105" s="37" t="n">
        <v>0</v>
      </c>
      <c r="AD105" s="37" t="n">
        <v>0</v>
      </c>
      <c r="AE105" s="37" t="n">
        <v>0</v>
      </c>
      <c r="AF105" s="37" t="n">
        <v>0</v>
      </c>
      <c r="AG105" s="37" t="n">
        <v>0</v>
      </c>
      <c r="AH105" s="37" t="n">
        <v>0</v>
      </c>
      <c r="AI105" s="37" t="n">
        <v>0</v>
      </c>
      <c r="AJ105" s="37" t="n">
        <v>0</v>
      </c>
      <c r="AK105" s="37" t="n">
        <v>0</v>
      </c>
      <c r="AL105" s="37" t="n">
        <v>0</v>
      </c>
      <c r="AM105" s="37" t="n">
        <v>0</v>
      </c>
      <c r="AN105" s="37" t="n">
        <v>0</v>
      </c>
      <c r="AO105" s="37" t="n">
        <v>0</v>
      </c>
      <c r="AP105" s="37" t="n">
        <v>0</v>
      </c>
      <c r="AQ105" s="37" t="n">
        <v>0</v>
      </c>
      <c r="AR105" s="37" t="n">
        <v>0</v>
      </c>
      <c r="AS105" s="37" t="n">
        <v>0</v>
      </c>
      <c r="AT105" s="37" t="n">
        <v>0</v>
      </c>
      <c r="AU105" s="37" t="n">
        <v>0</v>
      </c>
      <c r="AV105" s="37" t="n">
        <v>0</v>
      </c>
      <c r="AW105" s="37" t="n">
        <v>0</v>
      </c>
      <c r="AX105" s="37" t="n">
        <v>0</v>
      </c>
      <c r="AY105" s="37" t="n">
        <v>0</v>
      </c>
      <c r="AZ105" s="37" t="n">
        <v>0</v>
      </c>
      <c r="BA105" s="37" t="n">
        <v>0</v>
      </c>
      <c r="BB105" s="37" t="n">
        <v>0</v>
      </c>
      <c r="BC105" s="37" t="n">
        <v>0</v>
      </c>
      <c r="BD105" s="37" t="n">
        <v>0</v>
      </c>
      <c r="BE105" s="37" t="n">
        <v>0</v>
      </c>
      <c r="BF105" s="37" t="n">
        <v>0</v>
      </c>
      <c r="BG105" s="37" t="n">
        <v>0</v>
      </c>
      <c r="BH105" s="37" t="n">
        <v>0</v>
      </c>
      <c r="BI105" s="37" t="n">
        <v>0</v>
      </c>
      <c r="BJ105" s="37" t="n">
        <v>0</v>
      </c>
      <c r="BK105" s="37" t="n">
        <v>0</v>
      </c>
      <c r="BL105" s="37" t="n">
        <v>0</v>
      </c>
      <c r="BM105" s="37" t="n">
        <v>0</v>
      </c>
      <c r="BN105" s="37" t="n">
        <v>0</v>
      </c>
      <c r="BO105" s="37" t="n">
        <v>0</v>
      </c>
      <c r="BP105" s="37" t="n">
        <v>0</v>
      </c>
      <c r="BQ105" s="37" t="n">
        <v>0</v>
      </c>
      <c r="BR105" s="37" t="n">
        <v>0</v>
      </c>
      <c r="BS105" s="37" t="n">
        <v>0</v>
      </c>
      <c r="BT105" s="37" t="n">
        <v>0</v>
      </c>
      <c r="BU105" s="37" t="n">
        <v>0</v>
      </c>
      <c r="BV105" s="37" t="n">
        <v>0</v>
      </c>
      <c r="BW105" s="37" t="n">
        <v>0</v>
      </c>
      <c r="BX105" s="37" t="n">
        <v>0</v>
      </c>
      <c r="BY105" s="37" t="n">
        <v>0</v>
      </c>
      <c r="BZ105" s="37" t="n">
        <v>0</v>
      </c>
      <c r="CA105" s="37" t="n">
        <v>0</v>
      </c>
      <c r="CB105" s="37" t="n">
        <v>0</v>
      </c>
      <c r="CC105" s="37" t="n">
        <v>0</v>
      </c>
      <c r="CD105" s="37" t="n">
        <v>0</v>
      </c>
      <c r="CE105" s="37" t="n">
        <v>0</v>
      </c>
      <c r="CF105" s="37" t="n">
        <v>0</v>
      </c>
      <c r="CG105" s="37" t="n">
        <v>0</v>
      </c>
      <c r="CH105" s="37" t="n">
        <v>0</v>
      </c>
      <c r="CI105" s="37" t="n">
        <v>0</v>
      </c>
      <c r="CJ105" s="37" t="n">
        <v>0</v>
      </c>
      <c r="CK105" s="37" t="n">
        <v>0</v>
      </c>
      <c r="CL105" s="37" t="n">
        <v>0</v>
      </c>
      <c r="CM105" s="37" t="n">
        <v>0</v>
      </c>
      <c r="CN105" s="37" t="n">
        <v>0</v>
      </c>
      <c r="CO105" s="37" t="n">
        <v>0</v>
      </c>
      <c r="CP105" s="37" t="n">
        <v>0</v>
      </c>
      <c r="CQ105" s="37" t="n">
        <v>0</v>
      </c>
      <c r="CR105" s="37" t="n">
        <v>0</v>
      </c>
      <c r="CS105" s="37" t="n">
        <v>0</v>
      </c>
      <c r="CT105" s="37" t="n">
        <v>0</v>
      </c>
      <c r="CU105" s="37" t="n">
        <v>0</v>
      </c>
      <c r="CV105" s="37" t="n">
        <v>0</v>
      </c>
      <c r="CW105" s="37" t="n">
        <v>0</v>
      </c>
      <c r="CX105" s="37" t="n">
        <v>0</v>
      </c>
      <c r="CY105" s="37" t="n">
        <v>0</v>
      </c>
      <c r="CZ105" s="37" t="n">
        <v>0</v>
      </c>
      <c r="DA105" s="37" t="n">
        <v>0</v>
      </c>
      <c r="DB105" s="37" t="n">
        <v>0</v>
      </c>
    </row>
    <row r="106" outlineLevel="4">
      <c r="E106" s="2" t="inlineStr">
        <is>
          <t>Revenue 11</t>
        </is>
      </c>
      <c r="G106" s="21">
        <f>Currency_unit&amp;"'M"</f>
        <v/>
      </c>
      <c r="Y106" s="22">
        <f>SUM(AA106:DB106)</f>
        <v/>
      </c>
      <c r="AA106" s="37" t="n">
        <v>0</v>
      </c>
      <c r="AB106" s="37" t="n">
        <v>0</v>
      </c>
      <c r="AC106" s="37" t="n">
        <v>0</v>
      </c>
      <c r="AD106" s="37" t="n">
        <v>0</v>
      </c>
      <c r="AE106" s="37" t="n">
        <v>0</v>
      </c>
      <c r="AF106" s="37" t="n">
        <v>0</v>
      </c>
      <c r="AG106" s="37" t="n">
        <v>0</v>
      </c>
      <c r="AH106" s="37" t="n">
        <v>0</v>
      </c>
      <c r="AI106" s="37" t="n">
        <v>0</v>
      </c>
      <c r="AJ106" s="37" t="n">
        <v>0</v>
      </c>
      <c r="AK106" s="37" t="n">
        <v>0</v>
      </c>
      <c r="AL106" s="37" t="n">
        <v>0</v>
      </c>
      <c r="AM106" s="37" t="n">
        <v>0</v>
      </c>
      <c r="AN106" s="37" t="n">
        <v>0</v>
      </c>
      <c r="AO106" s="37" t="n">
        <v>0</v>
      </c>
      <c r="AP106" s="37" t="n">
        <v>0</v>
      </c>
      <c r="AQ106" s="37" t="n">
        <v>0</v>
      </c>
      <c r="AR106" s="37" t="n">
        <v>0</v>
      </c>
      <c r="AS106" s="37" t="n">
        <v>0</v>
      </c>
      <c r="AT106" s="37" t="n">
        <v>0</v>
      </c>
      <c r="AU106" s="37" t="n">
        <v>0</v>
      </c>
      <c r="AV106" s="37" t="n">
        <v>0</v>
      </c>
      <c r="AW106" s="37" t="n">
        <v>0</v>
      </c>
      <c r="AX106" s="37" t="n">
        <v>0</v>
      </c>
      <c r="AY106" s="37" t="n">
        <v>0</v>
      </c>
      <c r="AZ106" s="37" t="n">
        <v>0</v>
      </c>
      <c r="BA106" s="37" t="n">
        <v>0</v>
      </c>
      <c r="BB106" s="37" t="n">
        <v>0</v>
      </c>
      <c r="BC106" s="37" t="n">
        <v>0</v>
      </c>
      <c r="BD106" s="37" t="n">
        <v>0</v>
      </c>
      <c r="BE106" s="37" t="n">
        <v>0</v>
      </c>
      <c r="BF106" s="37" t="n">
        <v>0</v>
      </c>
      <c r="BG106" s="37" t="n">
        <v>0</v>
      </c>
      <c r="BH106" s="37" t="n">
        <v>0</v>
      </c>
      <c r="BI106" s="37" t="n">
        <v>0</v>
      </c>
      <c r="BJ106" s="37" t="n">
        <v>0</v>
      </c>
      <c r="BK106" s="37" t="n">
        <v>0</v>
      </c>
      <c r="BL106" s="37" t="n">
        <v>0</v>
      </c>
      <c r="BM106" s="37" t="n">
        <v>0</v>
      </c>
      <c r="BN106" s="37" t="n">
        <v>0</v>
      </c>
      <c r="BO106" s="37" t="n">
        <v>0</v>
      </c>
      <c r="BP106" s="37" t="n">
        <v>0</v>
      </c>
      <c r="BQ106" s="37" t="n">
        <v>0</v>
      </c>
      <c r="BR106" s="37" t="n">
        <v>0</v>
      </c>
      <c r="BS106" s="37" t="n">
        <v>0</v>
      </c>
      <c r="BT106" s="37" t="n">
        <v>0</v>
      </c>
      <c r="BU106" s="37" t="n">
        <v>0</v>
      </c>
      <c r="BV106" s="37" t="n">
        <v>0</v>
      </c>
      <c r="BW106" s="37" t="n">
        <v>0</v>
      </c>
      <c r="BX106" s="37" t="n">
        <v>0</v>
      </c>
      <c r="BY106" s="37" t="n">
        <v>0</v>
      </c>
      <c r="BZ106" s="37" t="n">
        <v>0</v>
      </c>
      <c r="CA106" s="37" t="n">
        <v>0</v>
      </c>
      <c r="CB106" s="37" t="n">
        <v>0</v>
      </c>
      <c r="CC106" s="37" t="n">
        <v>0</v>
      </c>
      <c r="CD106" s="37" t="n">
        <v>0</v>
      </c>
      <c r="CE106" s="37" t="n">
        <v>0</v>
      </c>
      <c r="CF106" s="37" t="n">
        <v>0</v>
      </c>
      <c r="CG106" s="37" t="n">
        <v>0</v>
      </c>
      <c r="CH106" s="37" t="n">
        <v>0</v>
      </c>
      <c r="CI106" s="37" t="n">
        <v>0</v>
      </c>
      <c r="CJ106" s="37" t="n">
        <v>0</v>
      </c>
      <c r="CK106" s="37" t="n">
        <v>0</v>
      </c>
      <c r="CL106" s="37" t="n">
        <v>0</v>
      </c>
      <c r="CM106" s="37" t="n">
        <v>0</v>
      </c>
      <c r="CN106" s="37" t="n">
        <v>0</v>
      </c>
      <c r="CO106" s="37" t="n">
        <v>0</v>
      </c>
      <c r="CP106" s="37" t="n">
        <v>0</v>
      </c>
      <c r="CQ106" s="37" t="n">
        <v>0</v>
      </c>
      <c r="CR106" s="37" t="n">
        <v>0</v>
      </c>
      <c r="CS106" s="37" t="n">
        <v>0</v>
      </c>
      <c r="CT106" s="37" t="n">
        <v>0</v>
      </c>
      <c r="CU106" s="37" t="n">
        <v>0</v>
      </c>
      <c r="CV106" s="37" t="n">
        <v>0</v>
      </c>
      <c r="CW106" s="37" t="n">
        <v>0</v>
      </c>
      <c r="CX106" s="37" t="n">
        <v>0</v>
      </c>
      <c r="CY106" s="37" t="n">
        <v>0</v>
      </c>
      <c r="CZ106" s="37" t="n">
        <v>0</v>
      </c>
      <c r="DA106" s="37" t="n">
        <v>0</v>
      </c>
      <c r="DB106" s="37" t="n">
        <v>0</v>
      </c>
    </row>
    <row r="107" outlineLevel="4">
      <c r="E107" s="2" t="inlineStr">
        <is>
          <t>Revenue 12</t>
        </is>
      </c>
      <c r="G107" s="21">
        <f>Currency_unit&amp;"'M"</f>
        <v/>
      </c>
      <c r="Y107" s="22">
        <f>SUM(AA107:DB107)</f>
        <v/>
      </c>
      <c r="AA107" s="37" t="n">
        <v>0</v>
      </c>
      <c r="AB107" s="37" t="n">
        <v>0</v>
      </c>
      <c r="AC107" s="37" t="n">
        <v>0</v>
      </c>
      <c r="AD107" s="37" t="n">
        <v>0</v>
      </c>
      <c r="AE107" s="37" t="n">
        <v>0</v>
      </c>
      <c r="AF107" s="37" t="n">
        <v>0</v>
      </c>
      <c r="AG107" s="37" t="n">
        <v>0</v>
      </c>
      <c r="AH107" s="37" t="n">
        <v>0</v>
      </c>
      <c r="AI107" s="37" t="n">
        <v>0</v>
      </c>
      <c r="AJ107" s="37" t="n">
        <v>0</v>
      </c>
      <c r="AK107" s="37" t="n">
        <v>0</v>
      </c>
      <c r="AL107" s="37" t="n">
        <v>0</v>
      </c>
      <c r="AM107" s="37" t="n">
        <v>0</v>
      </c>
      <c r="AN107" s="37" t="n">
        <v>0</v>
      </c>
      <c r="AO107" s="37" t="n">
        <v>0</v>
      </c>
      <c r="AP107" s="37" t="n">
        <v>0</v>
      </c>
      <c r="AQ107" s="37" t="n">
        <v>0</v>
      </c>
      <c r="AR107" s="37" t="n">
        <v>0</v>
      </c>
      <c r="AS107" s="37" t="n">
        <v>0</v>
      </c>
      <c r="AT107" s="37" t="n">
        <v>0</v>
      </c>
      <c r="AU107" s="37" t="n">
        <v>0</v>
      </c>
      <c r="AV107" s="37" t="n">
        <v>0</v>
      </c>
      <c r="AW107" s="37" t="n">
        <v>0</v>
      </c>
      <c r="AX107" s="37" t="n">
        <v>0</v>
      </c>
      <c r="AY107" s="37" t="n">
        <v>0</v>
      </c>
      <c r="AZ107" s="37" t="n">
        <v>0</v>
      </c>
      <c r="BA107" s="37" t="n">
        <v>0</v>
      </c>
      <c r="BB107" s="37" t="n">
        <v>0</v>
      </c>
      <c r="BC107" s="37" t="n">
        <v>0</v>
      </c>
      <c r="BD107" s="37" t="n">
        <v>0</v>
      </c>
      <c r="BE107" s="37" t="n">
        <v>0</v>
      </c>
      <c r="BF107" s="37" t="n">
        <v>0</v>
      </c>
      <c r="BG107" s="37" t="n">
        <v>0</v>
      </c>
      <c r="BH107" s="37" t="n">
        <v>0</v>
      </c>
      <c r="BI107" s="37" t="n">
        <v>0</v>
      </c>
      <c r="BJ107" s="37" t="n">
        <v>0</v>
      </c>
      <c r="BK107" s="37" t="n">
        <v>0</v>
      </c>
      <c r="BL107" s="37" t="n">
        <v>0</v>
      </c>
      <c r="BM107" s="37" t="n">
        <v>0</v>
      </c>
      <c r="BN107" s="37" t="n">
        <v>0</v>
      </c>
      <c r="BO107" s="37" t="n">
        <v>0</v>
      </c>
      <c r="BP107" s="37" t="n">
        <v>0</v>
      </c>
      <c r="BQ107" s="37" t="n">
        <v>0</v>
      </c>
      <c r="BR107" s="37" t="n">
        <v>0</v>
      </c>
      <c r="BS107" s="37" t="n">
        <v>0</v>
      </c>
      <c r="BT107" s="37" t="n">
        <v>0</v>
      </c>
      <c r="BU107" s="37" t="n">
        <v>0</v>
      </c>
      <c r="BV107" s="37" t="n">
        <v>0</v>
      </c>
      <c r="BW107" s="37" t="n">
        <v>0</v>
      </c>
      <c r="BX107" s="37" t="n">
        <v>0</v>
      </c>
      <c r="BY107" s="37" t="n">
        <v>0</v>
      </c>
      <c r="BZ107" s="37" t="n">
        <v>0</v>
      </c>
      <c r="CA107" s="37" t="n">
        <v>0</v>
      </c>
      <c r="CB107" s="37" t="n">
        <v>0</v>
      </c>
      <c r="CC107" s="37" t="n">
        <v>0</v>
      </c>
      <c r="CD107" s="37" t="n">
        <v>0</v>
      </c>
      <c r="CE107" s="37" t="n">
        <v>0</v>
      </c>
      <c r="CF107" s="37" t="n">
        <v>0</v>
      </c>
      <c r="CG107" s="37" t="n">
        <v>0</v>
      </c>
      <c r="CH107" s="37" t="n">
        <v>0</v>
      </c>
      <c r="CI107" s="37" t="n">
        <v>0</v>
      </c>
      <c r="CJ107" s="37" t="n">
        <v>0</v>
      </c>
      <c r="CK107" s="37" t="n">
        <v>0</v>
      </c>
      <c r="CL107" s="37" t="n">
        <v>0</v>
      </c>
      <c r="CM107" s="37" t="n">
        <v>0</v>
      </c>
      <c r="CN107" s="37" t="n">
        <v>0</v>
      </c>
      <c r="CO107" s="37" t="n">
        <v>0</v>
      </c>
      <c r="CP107" s="37" t="n">
        <v>0</v>
      </c>
      <c r="CQ107" s="37" t="n">
        <v>0</v>
      </c>
      <c r="CR107" s="37" t="n">
        <v>0</v>
      </c>
      <c r="CS107" s="37" t="n">
        <v>0</v>
      </c>
      <c r="CT107" s="37" t="n">
        <v>0</v>
      </c>
      <c r="CU107" s="37" t="n">
        <v>0</v>
      </c>
      <c r="CV107" s="37" t="n">
        <v>0</v>
      </c>
      <c r="CW107" s="37" t="n">
        <v>0</v>
      </c>
      <c r="CX107" s="37" t="n">
        <v>0</v>
      </c>
      <c r="CY107" s="37" t="n">
        <v>0</v>
      </c>
      <c r="CZ107" s="37" t="n">
        <v>0</v>
      </c>
      <c r="DA107" s="37" t="n">
        <v>0</v>
      </c>
      <c r="DB107" s="37" t="n">
        <v>0</v>
      </c>
    </row>
    <row r="108" outlineLevel="4">
      <c r="E108" s="2" t="inlineStr">
        <is>
          <t>Revenue 13</t>
        </is>
      </c>
      <c r="G108" s="21">
        <f>Currency_unit&amp;"'M"</f>
        <v/>
      </c>
      <c r="Y108" s="22">
        <f>SUM(AA108:DB108)</f>
        <v/>
      </c>
      <c r="AA108" s="37" t="n">
        <v>0</v>
      </c>
      <c r="AB108" s="37" t="n">
        <v>0</v>
      </c>
      <c r="AC108" s="37" t="n">
        <v>0</v>
      </c>
      <c r="AD108" s="37" t="n">
        <v>0</v>
      </c>
      <c r="AE108" s="37" t="n">
        <v>0</v>
      </c>
      <c r="AF108" s="37" t="n">
        <v>0</v>
      </c>
      <c r="AG108" s="37" t="n">
        <v>0</v>
      </c>
      <c r="AH108" s="37" t="n">
        <v>0</v>
      </c>
      <c r="AI108" s="37" t="n">
        <v>0</v>
      </c>
      <c r="AJ108" s="37" t="n">
        <v>0</v>
      </c>
      <c r="AK108" s="37" t="n">
        <v>0</v>
      </c>
      <c r="AL108" s="37" t="n">
        <v>0</v>
      </c>
      <c r="AM108" s="37" t="n">
        <v>0</v>
      </c>
      <c r="AN108" s="37" t="n">
        <v>0</v>
      </c>
      <c r="AO108" s="37" t="n">
        <v>0</v>
      </c>
      <c r="AP108" s="37" t="n">
        <v>0</v>
      </c>
      <c r="AQ108" s="37" t="n">
        <v>0</v>
      </c>
      <c r="AR108" s="37" t="n">
        <v>0</v>
      </c>
      <c r="AS108" s="37" t="n">
        <v>0</v>
      </c>
      <c r="AT108" s="37" t="n">
        <v>0</v>
      </c>
      <c r="AU108" s="37" t="n">
        <v>0</v>
      </c>
      <c r="AV108" s="37" t="n">
        <v>0</v>
      </c>
      <c r="AW108" s="37" t="n">
        <v>0</v>
      </c>
      <c r="AX108" s="37" t="n">
        <v>0</v>
      </c>
      <c r="AY108" s="37" t="n">
        <v>0</v>
      </c>
      <c r="AZ108" s="37" t="n">
        <v>0</v>
      </c>
      <c r="BA108" s="37" t="n">
        <v>0</v>
      </c>
      <c r="BB108" s="37" t="n">
        <v>0</v>
      </c>
      <c r="BC108" s="37" t="n">
        <v>0</v>
      </c>
      <c r="BD108" s="37" t="n">
        <v>0</v>
      </c>
      <c r="BE108" s="37" t="n">
        <v>0</v>
      </c>
      <c r="BF108" s="37" t="n">
        <v>0</v>
      </c>
      <c r="BG108" s="37" t="n">
        <v>0</v>
      </c>
      <c r="BH108" s="37" t="n">
        <v>0</v>
      </c>
      <c r="BI108" s="37" t="n">
        <v>0</v>
      </c>
      <c r="BJ108" s="37" t="n">
        <v>0</v>
      </c>
      <c r="BK108" s="37" t="n">
        <v>0</v>
      </c>
      <c r="BL108" s="37" t="n">
        <v>0</v>
      </c>
      <c r="BM108" s="37" t="n">
        <v>0</v>
      </c>
      <c r="BN108" s="37" t="n">
        <v>0</v>
      </c>
      <c r="BO108" s="37" t="n">
        <v>0</v>
      </c>
      <c r="BP108" s="37" t="n">
        <v>0</v>
      </c>
      <c r="BQ108" s="37" t="n">
        <v>0</v>
      </c>
      <c r="BR108" s="37" t="n">
        <v>0</v>
      </c>
      <c r="BS108" s="37" t="n">
        <v>0</v>
      </c>
      <c r="BT108" s="37" t="n">
        <v>0</v>
      </c>
      <c r="BU108" s="37" t="n">
        <v>0</v>
      </c>
      <c r="BV108" s="37" t="n">
        <v>0</v>
      </c>
      <c r="BW108" s="37" t="n">
        <v>0</v>
      </c>
      <c r="BX108" s="37" t="n">
        <v>0</v>
      </c>
      <c r="BY108" s="37" t="n">
        <v>0</v>
      </c>
      <c r="BZ108" s="37" t="n">
        <v>0</v>
      </c>
      <c r="CA108" s="37" t="n">
        <v>0</v>
      </c>
      <c r="CB108" s="37" t="n">
        <v>0</v>
      </c>
      <c r="CC108" s="37" t="n">
        <v>0</v>
      </c>
      <c r="CD108" s="37" t="n">
        <v>0</v>
      </c>
      <c r="CE108" s="37" t="n">
        <v>0</v>
      </c>
      <c r="CF108" s="37" t="n">
        <v>0</v>
      </c>
      <c r="CG108" s="37" t="n">
        <v>0</v>
      </c>
      <c r="CH108" s="37" t="n">
        <v>0</v>
      </c>
      <c r="CI108" s="37" t="n">
        <v>0</v>
      </c>
      <c r="CJ108" s="37" t="n">
        <v>0</v>
      </c>
      <c r="CK108" s="37" t="n">
        <v>0</v>
      </c>
      <c r="CL108" s="37" t="n">
        <v>0</v>
      </c>
      <c r="CM108" s="37" t="n">
        <v>0</v>
      </c>
      <c r="CN108" s="37" t="n">
        <v>0</v>
      </c>
      <c r="CO108" s="37" t="n">
        <v>0</v>
      </c>
      <c r="CP108" s="37" t="n">
        <v>0</v>
      </c>
      <c r="CQ108" s="37" t="n">
        <v>0</v>
      </c>
      <c r="CR108" s="37" t="n">
        <v>0</v>
      </c>
      <c r="CS108" s="37" t="n">
        <v>0</v>
      </c>
      <c r="CT108" s="37" t="n">
        <v>0</v>
      </c>
      <c r="CU108" s="37" t="n">
        <v>0</v>
      </c>
      <c r="CV108" s="37" t="n">
        <v>0</v>
      </c>
      <c r="CW108" s="37" t="n">
        <v>0</v>
      </c>
      <c r="CX108" s="37" t="n">
        <v>0</v>
      </c>
      <c r="CY108" s="37" t="n">
        <v>0</v>
      </c>
      <c r="CZ108" s="37" t="n">
        <v>0</v>
      </c>
      <c r="DA108" s="37" t="n">
        <v>0</v>
      </c>
      <c r="DB108" s="37" t="n">
        <v>0</v>
      </c>
    </row>
    <row r="109" outlineLevel="3">
      <c r="E109" s="25" t="inlineStr">
        <is>
          <t>Gross revenue</t>
        </is>
      </c>
      <c r="G109" s="21">
        <f>Currency_unit&amp;"'M"</f>
        <v/>
      </c>
      <c r="Y109" s="26">
        <f>SUM(AA109:DB109)</f>
        <v/>
      </c>
      <c r="AA109" s="33">
        <f>SUM(AA96:AA108)</f>
        <v/>
      </c>
      <c r="AB109" s="33">
        <f>SUM(AB96:AB108)</f>
        <v/>
      </c>
      <c r="AC109" s="33">
        <f>SUM(AC96:AC108)</f>
        <v/>
      </c>
      <c r="AD109" s="33">
        <f>SUM(AD96:AD108)</f>
        <v/>
      </c>
      <c r="AE109" s="33">
        <f>SUM(AE96:AE108)</f>
        <v/>
      </c>
      <c r="AF109" s="33">
        <f>SUM(AF96:AF108)</f>
        <v/>
      </c>
      <c r="AG109" s="33">
        <f>SUM(AG96:AG108)</f>
        <v/>
      </c>
      <c r="AH109" s="33">
        <f>SUM(AH96:AH108)</f>
        <v/>
      </c>
      <c r="AI109" s="33">
        <f>SUM(AI96:AI108)</f>
        <v/>
      </c>
      <c r="AJ109" s="33">
        <f>SUM(AJ96:AJ108)</f>
        <v/>
      </c>
      <c r="AK109" s="33">
        <f>SUM(AK96:AK108)</f>
        <v/>
      </c>
      <c r="AL109" s="33">
        <f>SUM(AL96:AL108)</f>
        <v/>
      </c>
      <c r="AM109" s="33">
        <f>SUM(AM96:AM108)</f>
        <v/>
      </c>
      <c r="AN109" s="33">
        <f>SUM(AN96:AN108)</f>
        <v/>
      </c>
      <c r="AO109" s="33">
        <f>SUM(AO96:AO108)</f>
        <v/>
      </c>
      <c r="AP109" s="33">
        <f>SUM(AP96:AP108)</f>
        <v/>
      </c>
      <c r="AQ109" s="33">
        <f>SUM(AQ96:AQ108)</f>
        <v/>
      </c>
      <c r="AR109" s="33">
        <f>SUM(AR96:AR108)</f>
        <v/>
      </c>
      <c r="AS109" s="33">
        <f>SUM(AS96:AS108)</f>
        <v/>
      </c>
      <c r="AT109" s="33">
        <f>SUM(AT96:AT108)</f>
        <v/>
      </c>
      <c r="AU109" s="33">
        <f>SUM(AU96:AU108)</f>
        <v/>
      </c>
      <c r="AV109" s="33">
        <f>SUM(AV96:AV108)</f>
        <v/>
      </c>
      <c r="AW109" s="33">
        <f>SUM(AW96:AW108)</f>
        <v/>
      </c>
      <c r="AX109" s="33">
        <f>SUM(AX96:AX108)</f>
        <v/>
      </c>
      <c r="AY109" s="33">
        <f>SUM(AY96:AY108)</f>
        <v/>
      </c>
      <c r="AZ109" s="33">
        <f>SUM(AZ96:AZ108)</f>
        <v/>
      </c>
      <c r="BA109" s="33">
        <f>SUM(BA96:BA108)</f>
        <v/>
      </c>
      <c r="BB109" s="33">
        <f>SUM(BB96:BB108)</f>
        <v/>
      </c>
      <c r="BC109" s="33">
        <f>SUM(BC96:BC108)</f>
        <v/>
      </c>
      <c r="BD109" s="33">
        <f>SUM(BD96:BD108)</f>
        <v/>
      </c>
      <c r="BE109" s="33">
        <f>SUM(BE96:BE108)</f>
        <v/>
      </c>
      <c r="BF109" s="33">
        <f>SUM(BF96:BF108)</f>
        <v/>
      </c>
      <c r="BG109" s="33">
        <f>SUM(BG96:BG108)</f>
        <v/>
      </c>
      <c r="BH109" s="33">
        <f>SUM(BH96:BH108)</f>
        <v/>
      </c>
      <c r="BI109" s="33">
        <f>SUM(BI96:BI108)</f>
        <v/>
      </c>
      <c r="BJ109" s="33">
        <f>SUM(BJ96:BJ108)</f>
        <v/>
      </c>
      <c r="BK109" s="33">
        <f>SUM(BK96:BK108)</f>
        <v/>
      </c>
      <c r="BL109" s="33">
        <f>SUM(BL96:BL108)</f>
        <v/>
      </c>
      <c r="BM109" s="33">
        <f>SUM(BM96:BM108)</f>
        <v/>
      </c>
      <c r="BN109" s="33">
        <f>SUM(BN96:BN108)</f>
        <v/>
      </c>
      <c r="BO109" s="33">
        <f>SUM(BO96:BO108)</f>
        <v/>
      </c>
      <c r="BP109" s="33">
        <f>SUM(BP96:BP108)</f>
        <v/>
      </c>
      <c r="BQ109" s="33">
        <f>SUM(BQ96:BQ108)</f>
        <v/>
      </c>
      <c r="BR109" s="33">
        <f>SUM(BR96:BR108)</f>
        <v/>
      </c>
      <c r="BS109" s="33">
        <f>SUM(BS96:BS108)</f>
        <v/>
      </c>
      <c r="BT109" s="33">
        <f>SUM(BT96:BT108)</f>
        <v/>
      </c>
      <c r="BU109" s="33">
        <f>SUM(BU96:BU108)</f>
        <v/>
      </c>
      <c r="BV109" s="33">
        <f>SUM(BV96:BV108)</f>
        <v/>
      </c>
      <c r="BW109" s="33">
        <f>SUM(BW96:BW108)</f>
        <v/>
      </c>
      <c r="BX109" s="33">
        <f>SUM(BX96:BX108)</f>
        <v/>
      </c>
      <c r="BY109" s="33">
        <f>SUM(BY96:BY108)</f>
        <v/>
      </c>
      <c r="BZ109" s="33">
        <f>SUM(BZ96:BZ108)</f>
        <v/>
      </c>
      <c r="CA109" s="33">
        <f>SUM(CA96:CA108)</f>
        <v/>
      </c>
      <c r="CB109" s="33">
        <f>SUM(CB96:CB108)</f>
        <v/>
      </c>
      <c r="CC109" s="33">
        <f>SUM(CC96:CC108)</f>
        <v/>
      </c>
      <c r="CD109" s="33">
        <f>SUM(CD96:CD108)</f>
        <v/>
      </c>
      <c r="CE109" s="33">
        <f>SUM(CE96:CE108)</f>
        <v/>
      </c>
      <c r="CF109" s="33">
        <f>SUM(CF96:CF108)</f>
        <v/>
      </c>
      <c r="CG109" s="33">
        <f>SUM(CG96:CG108)</f>
        <v/>
      </c>
      <c r="CH109" s="33">
        <f>SUM(CH96:CH108)</f>
        <v/>
      </c>
      <c r="CI109" s="33">
        <f>SUM(CI96:CI108)</f>
        <v/>
      </c>
      <c r="CJ109" s="33">
        <f>SUM(CJ96:CJ108)</f>
        <v/>
      </c>
      <c r="CK109" s="33">
        <f>SUM(CK96:CK108)</f>
        <v/>
      </c>
      <c r="CL109" s="33">
        <f>SUM(CL96:CL108)</f>
        <v/>
      </c>
      <c r="CM109" s="33">
        <f>SUM(CM96:CM108)</f>
        <v/>
      </c>
      <c r="CN109" s="33">
        <f>SUM(CN96:CN108)</f>
        <v/>
      </c>
      <c r="CO109" s="33">
        <f>SUM(CO96:CO108)</f>
        <v/>
      </c>
      <c r="CP109" s="33">
        <f>SUM(CP96:CP108)</f>
        <v/>
      </c>
      <c r="CQ109" s="33">
        <f>SUM(CQ96:CQ108)</f>
        <v/>
      </c>
      <c r="CR109" s="33">
        <f>SUM(CR96:CR108)</f>
        <v/>
      </c>
      <c r="CS109" s="33">
        <f>SUM(CS96:CS108)</f>
        <v/>
      </c>
      <c r="CT109" s="33">
        <f>SUM(CT96:CT108)</f>
        <v/>
      </c>
      <c r="CU109" s="33">
        <f>SUM(CU96:CU108)</f>
        <v/>
      </c>
      <c r="CV109" s="33">
        <f>SUM(CV96:CV108)</f>
        <v/>
      </c>
      <c r="CW109" s="33">
        <f>SUM(CW96:CW108)</f>
        <v/>
      </c>
      <c r="CX109" s="33">
        <f>SUM(CX96:CX108)</f>
        <v/>
      </c>
      <c r="CY109" s="33">
        <f>SUM(CY96:CY108)</f>
        <v/>
      </c>
      <c r="CZ109" s="33">
        <f>SUM(CZ96:CZ108)</f>
        <v/>
      </c>
      <c r="DA109" s="33">
        <f>SUM(DA96:DA108)</f>
        <v/>
      </c>
      <c r="DB109" s="33">
        <f>SUM(DB96:DB108)</f>
        <v/>
      </c>
    </row>
    <row r="110" outlineLevel="3"/>
    <row r="111" outlineLevel="2"/>
    <row r="112" outlineLevel="2" ht="18" customHeight="1" thickBot="1">
      <c r="B112" s="19" t="inlineStr">
        <is>
          <t>Net Revenue</t>
        </is>
      </c>
      <c r="C112" s="19" t="n"/>
      <c r="D112" s="19" t="n"/>
      <c r="E112" s="19" t="n"/>
      <c r="F112" s="19" t="n"/>
      <c r="G112" s="19" t="n"/>
      <c r="H112" s="19" t="n"/>
      <c r="I112" s="19" t="n"/>
      <c r="J112" s="19" t="n"/>
      <c r="K112" s="19" t="n"/>
      <c r="L112" s="19" t="n"/>
      <c r="M112" s="19" t="n"/>
      <c r="N112" s="19" t="n"/>
      <c r="O112" s="19" t="n"/>
      <c r="P112" s="19" t="n"/>
      <c r="Q112" s="19" t="n"/>
      <c r="R112" s="19" t="n"/>
      <c r="S112" s="19" t="n"/>
      <c r="T112" s="19" t="n"/>
      <c r="U112" s="19" t="n"/>
      <c r="V112" s="19" t="n"/>
      <c r="W112" s="19" t="n"/>
      <c r="X112" s="19" t="n"/>
      <c r="Y112" s="19" t="n"/>
      <c r="Z112" s="19" t="n"/>
      <c r="AA112" s="19" t="n"/>
      <c r="AB112" s="19" t="n"/>
      <c r="AC112" s="19" t="n"/>
      <c r="AD112" s="19" t="n"/>
      <c r="AE112" s="19" t="n"/>
      <c r="AF112" s="19" t="n"/>
      <c r="AG112" s="19" t="n"/>
      <c r="AH112" s="19" t="n"/>
      <c r="AI112" s="19" t="n"/>
      <c r="AJ112" s="19" t="n"/>
      <c r="AK112" s="19" t="n"/>
      <c r="AL112" s="19" t="n"/>
      <c r="AM112" s="19" t="n"/>
      <c r="AN112" s="19" t="n"/>
      <c r="AO112" s="19" t="n"/>
      <c r="AP112" s="19" t="n"/>
      <c r="AQ112" s="19" t="n"/>
      <c r="AR112" s="19" t="n"/>
      <c r="AS112" s="19" t="n"/>
      <c r="AT112" s="19" t="n"/>
      <c r="AU112" s="19" t="n"/>
      <c r="AV112" s="19" t="n"/>
      <c r="AW112" s="19" t="n"/>
      <c r="AX112" s="19" t="n"/>
      <c r="AY112" s="19" t="n"/>
      <c r="AZ112" s="19" t="n"/>
      <c r="BA112" s="19" t="n"/>
      <c r="BB112" s="19" t="n"/>
      <c r="BC112" s="19" t="n"/>
      <c r="BD112" s="19" t="n"/>
      <c r="BE112" s="19" t="n"/>
      <c r="BF112" s="19" t="n"/>
      <c r="BG112" s="19" t="n"/>
      <c r="BH112" s="19" t="n"/>
      <c r="BI112" s="19" t="n"/>
      <c r="BJ112" s="19" t="n"/>
      <c r="BK112" s="19" t="n"/>
      <c r="BL112" s="19" t="n"/>
      <c r="BM112" s="19" t="n"/>
      <c r="BN112" s="19" t="n"/>
      <c r="BO112" s="19" t="n"/>
      <c r="BP112" s="19" t="n"/>
      <c r="BQ112" s="19" t="n"/>
      <c r="BR112" s="19" t="n"/>
      <c r="BS112" s="19" t="n"/>
      <c r="BT112" s="19" t="n"/>
      <c r="BU112" s="19" t="n"/>
      <c r="BV112" s="19" t="n"/>
      <c r="BW112" s="19" t="n"/>
      <c r="BX112" s="19" t="n"/>
      <c r="BY112" s="19" t="n"/>
      <c r="BZ112" s="19" t="n"/>
      <c r="CA112" s="19" t="n"/>
      <c r="CB112" s="19" t="n"/>
      <c r="CC112" s="19" t="n"/>
      <c r="CD112" s="19" t="n"/>
      <c r="CE112" s="19" t="n"/>
      <c r="CF112" s="19" t="n"/>
      <c r="CG112" s="19" t="n"/>
      <c r="CH112" s="19" t="n"/>
      <c r="CI112" s="19" t="n"/>
      <c r="CJ112" s="19" t="n"/>
      <c r="CK112" s="19" t="n"/>
      <c r="CL112" s="19" t="n"/>
      <c r="CM112" s="19" t="n"/>
      <c r="CN112" s="19" t="n"/>
      <c r="CO112" s="19" t="n"/>
      <c r="CP112" s="19" t="n"/>
      <c r="CQ112" s="19" t="n"/>
      <c r="CR112" s="19" t="n"/>
      <c r="CS112" s="19" t="n"/>
      <c r="CT112" s="19" t="n"/>
      <c r="CU112" s="19" t="n"/>
      <c r="CV112" s="19" t="n"/>
      <c r="CW112" s="19" t="n"/>
      <c r="CX112" s="19" t="n"/>
      <c r="CY112" s="19" t="n"/>
      <c r="CZ112" s="19" t="n"/>
      <c r="DA112" s="19" t="n"/>
      <c r="DB112" s="19" t="n"/>
      <c r="DC112" s="19" t="n"/>
    </row>
    <row r="113" outlineLevel="3" ht="15" customHeight="1" thickTop="1"/>
    <row r="114" outlineLevel="3">
      <c r="C114" s="20" t="inlineStr">
        <is>
          <t>Royalties</t>
        </is>
      </c>
    </row>
    <row r="115" outlineLevel="3"/>
    <row r="116" outlineLevel="3">
      <c r="E116" s="2">
        <f>Assumptions!E133</f>
        <v/>
      </c>
      <c r="F116" s="32">
        <f>Assumptions!F133</f>
        <v/>
      </c>
      <c r="G116" s="21">
        <f>Assumptions!G133</f>
        <v/>
      </c>
    </row>
    <row r="117" outlineLevel="3"/>
    <row r="118" outlineLevel="3">
      <c r="E118" s="2">
        <f>E109</f>
        <v/>
      </c>
      <c r="G118" s="21">
        <f>G109</f>
        <v/>
      </c>
      <c r="Y118" s="22">
        <f>SUM(AA118:DB118)</f>
        <v/>
      </c>
      <c r="AA118" s="24">
        <f>AA109</f>
        <v/>
      </c>
      <c r="AB118" s="24">
        <f>AB109</f>
        <v/>
      </c>
      <c r="AC118" s="24">
        <f>AC109</f>
        <v/>
      </c>
      <c r="AD118" s="24">
        <f>AD109</f>
        <v/>
      </c>
      <c r="AE118" s="24">
        <f>AE109</f>
        <v/>
      </c>
      <c r="AF118" s="24">
        <f>AF109</f>
        <v/>
      </c>
      <c r="AG118" s="24">
        <f>AG109</f>
        <v/>
      </c>
      <c r="AH118" s="24">
        <f>AH109</f>
        <v/>
      </c>
      <c r="AI118" s="24">
        <f>AI109</f>
        <v/>
      </c>
      <c r="AJ118" s="24">
        <f>AJ109</f>
        <v/>
      </c>
      <c r="AK118" s="24">
        <f>AK109</f>
        <v/>
      </c>
      <c r="AL118" s="24">
        <f>AL109</f>
        <v/>
      </c>
      <c r="AM118" s="24">
        <f>AM109</f>
        <v/>
      </c>
      <c r="AN118" s="24">
        <f>AN109</f>
        <v/>
      </c>
      <c r="AO118" s="24">
        <f>AO109</f>
        <v/>
      </c>
      <c r="AP118" s="24">
        <f>AP109</f>
        <v/>
      </c>
      <c r="AQ118" s="24">
        <f>AQ109</f>
        <v/>
      </c>
      <c r="AR118" s="24">
        <f>AR109</f>
        <v/>
      </c>
      <c r="AS118" s="24">
        <f>AS109</f>
        <v/>
      </c>
      <c r="AT118" s="24">
        <f>AT109</f>
        <v/>
      </c>
      <c r="AU118" s="24">
        <f>AU109</f>
        <v/>
      </c>
      <c r="AV118" s="24">
        <f>AV109</f>
        <v/>
      </c>
      <c r="AW118" s="24">
        <f>AW109</f>
        <v/>
      </c>
      <c r="AX118" s="24">
        <f>AX109</f>
        <v/>
      </c>
      <c r="AY118" s="24">
        <f>AY109</f>
        <v/>
      </c>
      <c r="AZ118" s="24">
        <f>AZ109</f>
        <v/>
      </c>
      <c r="BA118" s="24">
        <f>BA109</f>
        <v/>
      </c>
      <c r="BB118" s="24">
        <f>BB109</f>
        <v/>
      </c>
      <c r="BC118" s="24">
        <f>BC109</f>
        <v/>
      </c>
      <c r="BD118" s="24">
        <f>BD109</f>
        <v/>
      </c>
      <c r="BE118" s="24">
        <f>BE109</f>
        <v/>
      </c>
      <c r="BF118" s="24">
        <f>BF109</f>
        <v/>
      </c>
      <c r="BG118" s="24">
        <f>BG109</f>
        <v/>
      </c>
      <c r="BH118" s="24">
        <f>BH109</f>
        <v/>
      </c>
      <c r="BI118" s="24">
        <f>BI109</f>
        <v/>
      </c>
      <c r="BJ118" s="24">
        <f>BJ109</f>
        <v/>
      </c>
      <c r="BK118" s="24">
        <f>BK109</f>
        <v/>
      </c>
      <c r="BL118" s="24">
        <f>BL109</f>
        <v/>
      </c>
      <c r="BM118" s="24">
        <f>BM109</f>
        <v/>
      </c>
      <c r="BN118" s="24">
        <f>BN109</f>
        <v/>
      </c>
      <c r="BO118" s="24">
        <f>BO109</f>
        <v/>
      </c>
      <c r="BP118" s="24">
        <f>BP109</f>
        <v/>
      </c>
      <c r="BQ118" s="24">
        <f>BQ109</f>
        <v/>
      </c>
      <c r="BR118" s="24">
        <f>BR109</f>
        <v/>
      </c>
      <c r="BS118" s="24">
        <f>BS109</f>
        <v/>
      </c>
      <c r="BT118" s="24">
        <f>BT109</f>
        <v/>
      </c>
      <c r="BU118" s="24">
        <f>BU109</f>
        <v/>
      </c>
      <c r="BV118" s="24">
        <f>BV109</f>
        <v/>
      </c>
      <c r="BW118" s="24">
        <f>BW109</f>
        <v/>
      </c>
      <c r="BX118" s="24">
        <f>BX109</f>
        <v/>
      </c>
      <c r="BY118" s="24">
        <f>BY109</f>
        <v/>
      </c>
      <c r="BZ118" s="24">
        <f>BZ109</f>
        <v/>
      </c>
      <c r="CA118" s="24">
        <f>CA109</f>
        <v/>
      </c>
      <c r="CB118" s="24">
        <f>CB109</f>
        <v/>
      </c>
      <c r="CC118" s="24">
        <f>CC109</f>
        <v/>
      </c>
      <c r="CD118" s="24">
        <f>CD109</f>
        <v/>
      </c>
      <c r="CE118" s="24">
        <f>CE109</f>
        <v/>
      </c>
      <c r="CF118" s="24">
        <f>CF109</f>
        <v/>
      </c>
      <c r="CG118" s="24">
        <f>CG109</f>
        <v/>
      </c>
      <c r="CH118" s="24">
        <f>CH109</f>
        <v/>
      </c>
      <c r="CI118" s="24">
        <f>CI109</f>
        <v/>
      </c>
      <c r="CJ118" s="24">
        <f>CJ109</f>
        <v/>
      </c>
      <c r="CK118" s="24">
        <f>CK109</f>
        <v/>
      </c>
      <c r="CL118" s="24">
        <f>CL109</f>
        <v/>
      </c>
      <c r="CM118" s="24">
        <f>CM109</f>
        <v/>
      </c>
      <c r="CN118" s="24">
        <f>CN109</f>
        <v/>
      </c>
      <c r="CO118" s="24">
        <f>CO109</f>
        <v/>
      </c>
      <c r="CP118" s="24">
        <f>CP109</f>
        <v/>
      </c>
      <c r="CQ118" s="24">
        <f>CQ109</f>
        <v/>
      </c>
      <c r="CR118" s="24">
        <f>CR109</f>
        <v/>
      </c>
      <c r="CS118" s="24">
        <f>CS109</f>
        <v/>
      </c>
      <c r="CT118" s="24">
        <f>CT109</f>
        <v/>
      </c>
      <c r="CU118" s="24">
        <f>CU109</f>
        <v/>
      </c>
      <c r="CV118" s="24">
        <f>CV109</f>
        <v/>
      </c>
      <c r="CW118" s="24">
        <f>CW109</f>
        <v/>
      </c>
      <c r="CX118" s="24">
        <f>CX109</f>
        <v/>
      </c>
      <c r="CY118" s="24">
        <f>CY109</f>
        <v/>
      </c>
      <c r="CZ118" s="24">
        <f>CZ109</f>
        <v/>
      </c>
      <c r="DA118" s="24">
        <f>DA109</f>
        <v/>
      </c>
      <c r="DB118" s="24">
        <f>DB109</f>
        <v/>
      </c>
    </row>
    <row r="119" outlineLevel="3">
      <c r="E119" s="213" t="inlineStr">
        <is>
          <t>Government royalty (EMD)</t>
        </is>
      </c>
      <c r="G119" s="21">
        <f>Currency_unit&amp;"'M"</f>
        <v/>
      </c>
      <c r="H119" s="231" t="inlineStr">
        <is>
          <t>Mexican government royalty / Extraordinary Mining Duty at 1.0% of gross silver + gold revenue (rate Assumptions F133; Section 22.3 / 22.4.2, p.456-457).</t>
        </is>
      </c>
      <c r="Y119" s="22">
        <f>SUM(AA119:DB119)</f>
        <v/>
      </c>
      <c r="AA119" s="24">
        <f>$F$116*AA118</f>
        <v/>
      </c>
      <c r="AB119" s="24">
        <f>$F$116*AB118</f>
        <v/>
      </c>
      <c r="AC119" s="24">
        <f>$F$116*AC118</f>
        <v/>
      </c>
      <c r="AD119" s="24">
        <f>$F$116*AD118</f>
        <v/>
      </c>
      <c r="AE119" s="24">
        <f>$F$116*AE118</f>
        <v/>
      </c>
      <c r="AF119" s="24">
        <f>$F$116*AF118</f>
        <v/>
      </c>
      <c r="AG119" s="24">
        <f>$F$116*AG118</f>
        <v/>
      </c>
      <c r="AH119" s="24">
        <f>$F$116*AH118</f>
        <v/>
      </c>
      <c r="AI119" s="24">
        <f>$F$116*AI118</f>
        <v/>
      </c>
      <c r="AJ119" s="24">
        <f>$F$116*AJ118</f>
        <v/>
      </c>
      <c r="AK119" s="24">
        <f>$F$116*AK118</f>
        <v/>
      </c>
      <c r="AL119" s="24">
        <f>$F$116*AL118</f>
        <v/>
      </c>
      <c r="AM119" s="24">
        <f>$F$116*AM118</f>
        <v/>
      </c>
      <c r="AN119" s="24">
        <f>$F$116*AN118</f>
        <v/>
      </c>
      <c r="AO119" s="24">
        <f>$F$116*AO118</f>
        <v/>
      </c>
      <c r="AP119" s="24">
        <f>$F$116*AP118</f>
        <v/>
      </c>
      <c r="AQ119" s="24">
        <f>$F$116*AQ118</f>
        <v/>
      </c>
      <c r="AR119" s="24">
        <f>$F$116*AR118</f>
        <v/>
      </c>
      <c r="AS119" s="24">
        <f>$F$116*AS118</f>
        <v/>
      </c>
      <c r="AT119" s="24">
        <f>$F$116*AT118</f>
        <v/>
      </c>
      <c r="AU119" s="24">
        <f>$F$116*AU118</f>
        <v/>
      </c>
      <c r="AV119" s="24">
        <f>$F$116*AV118</f>
        <v/>
      </c>
      <c r="AW119" s="24">
        <f>$F$116*AW118</f>
        <v/>
      </c>
      <c r="AX119" s="24">
        <f>$F$116*AX118</f>
        <v/>
      </c>
      <c r="AY119" s="24">
        <f>$F$116*AY118</f>
        <v/>
      </c>
      <c r="AZ119" s="24">
        <f>$F$116*AZ118</f>
        <v/>
      </c>
      <c r="BA119" s="24">
        <f>$F$116*BA118</f>
        <v/>
      </c>
      <c r="BB119" s="24">
        <f>$F$116*BB118</f>
        <v/>
      </c>
      <c r="BC119" s="24">
        <f>$F$116*BC118</f>
        <v/>
      </c>
      <c r="BD119" s="24">
        <f>$F$116*BD118</f>
        <v/>
      </c>
      <c r="BE119" s="24">
        <f>$F$116*BE118</f>
        <v/>
      </c>
      <c r="BF119" s="24">
        <f>$F$116*BF118</f>
        <v/>
      </c>
      <c r="BG119" s="24">
        <f>$F$116*BG118</f>
        <v/>
      </c>
      <c r="BH119" s="24">
        <f>$F$116*BH118</f>
        <v/>
      </c>
      <c r="BI119" s="24">
        <f>$F$116*BI118</f>
        <v/>
      </c>
      <c r="BJ119" s="24">
        <f>$F$116*BJ118</f>
        <v/>
      </c>
      <c r="BK119" s="24">
        <f>$F$116*BK118</f>
        <v/>
      </c>
      <c r="BL119" s="24">
        <f>$F$116*BL118</f>
        <v/>
      </c>
      <c r="BM119" s="24">
        <f>$F$116*BM118</f>
        <v/>
      </c>
      <c r="BN119" s="24">
        <f>$F$116*BN118</f>
        <v/>
      </c>
      <c r="BO119" s="24">
        <f>$F$116*BO118</f>
        <v/>
      </c>
      <c r="BP119" s="24">
        <f>$F$116*BP118</f>
        <v/>
      </c>
      <c r="BQ119" s="24">
        <f>$F$116*BQ118</f>
        <v/>
      </c>
      <c r="BR119" s="24">
        <f>$F$116*BR118</f>
        <v/>
      </c>
      <c r="BS119" s="24">
        <f>$F$116*BS118</f>
        <v/>
      </c>
      <c r="BT119" s="24">
        <f>$F$116*BT118</f>
        <v/>
      </c>
      <c r="BU119" s="24">
        <f>$F$116*BU118</f>
        <v/>
      </c>
      <c r="BV119" s="24">
        <f>$F$116*BV118</f>
        <v/>
      </c>
      <c r="BW119" s="24">
        <f>$F$116*BW118</f>
        <v/>
      </c>
      <c r="BX119" s="24">
        <f>$F$116*BX118</f>
        <v/>
      </c>
      <c r="BY119" s="24">
        <f>$F$116*BY118</f>
        <v/>
      </c>
      <c r="BZ119" s="24">
        <f>$F$116*BZ118</f>
        <v/>
      </c>
      <c r="CA119" s="24">
        <f>$F$116*CA118</f>
        <v/>
      </c>
      <c r="CB119" s="24">
        <f>$F$116*CB118</f>
        <v/>
      </c>
      <c r="CC119" s="24">
        <f>$F$116*CC118</f>
        <v/>
      </c>
      <c r="CD119" s="24">
        <f>$F$116*CD118</f>
        <v/>
      </c>
      <c r="CE119" s="24">
        <f>$F$116*CE118</f>
        <v/>
      </c>
      <c r="CF119" s="24">
        <f>$F$116*CF118</f>
        <v/>
      </c>
      <c r="CG119" s="24">
        <f>$F$116*CG118</f>
        <v/>
      </c>
      <c r="CH119" s="24">
        <f>$F$116*CH118</f>
        <v/>
      </c>
      <c r="CI119" s="24">
        <f>$F$116*CI118</f>
        <v/>
      </c>
      <c r="CJ119" s="24">
        <f>$F$116*CJ118</f>
        <v/>
      </c>
      <c r="CK119" s="24">
        <f>$F$116*CK118</f>
        <v/>
      </c>
      <c r="CL119" s="24">
        <f>$F$116*CL118</f>
        <v/>
      </c>
      <c r="CM119" s="24">
        <f>$F$116*CM118</f>
        <v/>
      </c>
      <c r="CN119" s="24">
        <f>$F$116*CN118</f>
        <v/>
      </c>
      <c r="CO119" s="24">
        <f>$F$116*CO118</f>
        <v/>
      </c>
      <c r="CP119" s="24">
        <f>$F$116*CP118</f>
        <v/>
      </c>
      <c r="CQ119" s="24">
        <f>$F$116*CQ118</f>
        <v/>
      </c>
      <c r="CR119" s="24">
        <f>$F$116*CR118</f>
        <v/>
      </c>
      <c r="CS119" s="24">
        <f>$F$116*CS118</f>
        <v/>
      </c>
      <c r="CT119" s="24">
        <f>$F$116*CT118</f>
        <v/>
      </c>
      <c r="CU119" s="24">
        <f>$F$116*CU118</f>
        <v/>
      </c>
      <c r="CV119" s="24">
        <f>$F$116*CV118</f>
        <v/>
      </c>
      <c r="CW119" s="24">
        <f>$F$116*CW118</f>
        <v/>
      </c>
      <c r="CX119" s="24">
        <f>$F$116*CX118</f>
        <v/>
      </c>
      <c r="CY119" s="24">
        <f>$F$116*CY118</f>
        <v/>
      </c>
      <c r="CZ119" s="24">
        <f>$F$116*CZ118</f>
        <v/>
      </c>
      <c r="DA119" s="24">
        <f>$F$116*DA118</f>
        <v/>
      </c>
      <c r="DB119" s="24">
        <f>$F$116*DB118</f>
        <v/>
      </c>
    </row>
    <row r="120" outlineLevel="3">
      <c r="E120" s="213" t="inlineStr">
        <is>
          <t>Private NSR royalty</t>
        </is>
      </c>
      <c r="G120" s="21">
        <f>Currency_unit&amp;"'M"</f>
        <v/>
      </c>
      <c r="H120" s="231" t="inlineStr">
        <is>
          <t>Private third-party net smelter return royalty on net smelter return = gross revenue less the offsite refining &amp; transport charge (Section 4.3.4, p.48-50). The rate follows the method selector on the Royalty Detail tab: per-year report-implied rates derived there from the report's published per-year royalty and revenue (Table 22-2; the default), or the life-of-mine blended effective rate (Assumptions F134).</t>
        </is>
      </c>
      <c r="Y120" s="22">
        <f>SUM(AA120:DB120)</f>
        <v/>
      </c>
      <c r="AA120" s="37">
        <f>IF('Royalty Detail'!$F$13="LOM blended",Assumptions!$F$134,'Royalty Detail'!AA23)*(AA118-AA121)</f>
        <v/>
      </c>
      <c r="AB120" s="37">
        <f>IF('Royalty Detail'!$F$13="LOM blended",Assumptions!$F$134,'Royalty Detail'!AB23)*(AB118-AB121)</f>
        <v/>
      </c>
      <c r="AC120" s="37">
        <f>IF('Royalty Detail'!$F$13="LOM blended",Assumptions!$F$134,'Royalty Detail'!AC23)*(AC118-AC121)</f>
        <v/>
      </c>
      <c r="AD120" s="37">
        <f>IF('Royalty Detail'!$F$13="LOM blended",Assumptions!$F$134,'Royalty Detail'!AD23)*(AD118-AD121)</f>
        <v/>
      </c>
      <c r="AE120" s="37">
        <f>IF('Royalty Detail'!$F$13="LOM blended",Assumptions!$F$134,'Royalty Detail'!AE23)*(AE118-AE121)</f>
        <v/>
      </c>
      <c r="AF120" s="37">
        <f>IF('Royalty Detail'!$F$13="LOM blended",Assumptions!$F$134,'Royalty Detail'!AF23)*(AF118-AF121)</f>
        <v/>
      </c>
      <c r="AG120" s="37">
        <f>IF('Royalty Detail'!$F$13="LOM blended",Assumptions!$F$134,'Royalty Detail'!AG23)*(AG118-AG121)</f>
        <v/>
      </c>
      <c r="AH120" s="37">
        <f>IF('Royalty Detail'!$F$13="LOM blended",Assumptions!$F$134,'Royalty Detail'!AH23)*(AH118-AH121)</f>
        <v/>
      </c>
      <c r="AI120" s="37">
        <f>IF('Royalty Detail'!$F$13="LOM blended",Assumptions!$F$134,'Royalty Detail'!AI23)*(AI118-AI121)</f>
        <v/>
      </c>
      <c r="AJ120" s="37">
        <f>IF('Royalty Detail'!$F$13="LOM blended",Assumptions!$F$134,'Royalty Detail'!AJ23)*(AJ118-AJ121)</f>
        <v/>
      </c>
      <c r="AK120" s="37">
        <f>IF('Royalty Detail'!$F$13="LOM blended",Assumptions!$F$134,'Royalty Detail'!AK23)*(AK118-AK121)</f>
        <v/>
      </c>
      <c r="AL120" s="37">
        <f>IF('Royalty Detail'!$F$13="LOM blended",Assumptions!$F$134,'Royalty Detail'!AL23)*(AL118-AL121)</f>
        <v/>
      </c>
      <c r="AM120" s="37">
        <f>IF('Royalty Detail'!$F$13="LOM blended",Assumptions!$F$134,'Royalty Detail'!AM23)*(AM118-AM121)</f>
        <v/>
      </c>
      <c r="AN120" s="37">
        <f>IF('Royalty Detail'!$F$13="LOM blended",Assumptions!$F$134,'Royalty Detail'!AN23)*(AN118-AN121)</f>
        <v/>
      </c>
      <c r="AO120" s="37">
        <f>IF('Royalty Detail'!$F$13="LOM blended",Assumptions!$F$134,'Royalty Detail'!AO23)*(AO118-AO121)</f>
        <v/>
      </c>
      <c r="AP120" s="37">
        <f>IF('Royalty Detail'!$F$13="LOM blended",Assumptions!$F$134,'Royalty Detail'!AP23)*(AP118-AP121)</f>
        <v/>
      </c>
      <c r="AQ120" s="37">
        <f>IF('Royalty Detail'!$F$13="LOM blended",Assumptions!$F$134,'Royalty Detail'!AQ23)*(AQ118-AQ121)</f>
        <v/>
      </c>
      <c r="AR120" s="37">
        <f>IF('Royalty Detail'!$F$13="LOM blended",Assumptions!$F$134,'Royalty Detail'!AR23)*(AR118-AR121)</f>
        <v/>
      </c>
      <c r="AS120" s="37">
        <f>IF('Royalty Detail'!$F$13="LOM blended",Assumptions!$F$134,'Royalty Detail'!AS23)*(AS118-AS121)</f>
        <v/>
      </c>
      <c r="AT120" s="37">
        <f>IF('Royalty Detail'!$F$13="LOM blended",Assumptions!$F$134,'Royalty Detail'!AT23)*(AT118-AT121)</f>
        <v/>
      </c>
      <c r="AU120" s="37">
        <f>IF('Royalty Detail'!$F$13="LOM blended",Assumptions!$F$134,'Royalty Detail'!AU23)*(AU118-AU121)</f>
        <v/>
      </c>
      <c r="AV120" s="37">
        <f>IF('Royalty Detail'!$F$13="LOM blended",Assumptions!$F$134,'Royalty Detail'!AV23)*(AV118-AV121)</f>
        <v/>
      </c>
      <c r="AW120" s="37">
        <f>IF('Royalty Detail'!$F$13="LOM blended",Assumptions!$F$134,'Royalty Detail'!AW23)*(AW118-AW121)</f>
        <v/>
      </c>
      <c r="AX120" s="37">
        <f>IF('Royalty Detail'!$F$13="LOM blended",Assumptions!$F$134,'Royalty Detail'!AX23)*(AX118-AX121)</f>
        <v/>
      </c>
      <c r="AY120" s="37">
        <f>IF('Royalty Detail'!$F$13="LOM blended",Assumptions!$F$134,'Royalty Detail'!AY23)*(AY118-AY121)</f>
        <v/>
      </c>
      <c r="AZ120" s="37">
        <f>IF('Royalty Detail'!$F$13="LOM blended",Assumptions!$F$134,'Royalty Detail'!AZ23)*(AZ118-AZ121)</f>
        <v/>
      </c>
      <c r="BA120" s="37">
        <f>IF('Royalty Detail'!$F$13="LOM blended",Assumptions!$F$134,'Royalty Detail'!BA23)*(BA118-BA121)</f>
        <v/>
      </c>
      <c r="BB120" s="37">
        <f>IF('Royalty Detail'!$F$13="LOM blended",Assumptions!$F$134,'Royalty Detail'!BB23)*(BB118-BB121)</f>
        <v/>
      </c>
      <c r="BC120" s="37">
        <f>IF('Royalty Detail'!$F$13="LOM blended",Assumptions!$F$134,'Royalty Detail'!BC23)*(BC118-BC121)</f>
        <v/>
      </c>
      <c r="BD120" s="37">
        <f>IF('Royalty Detail'!$F$13="LOM blended",Assumptions!$F$134,'Royalty Detail'!BD23)*(BD118-BD121)</f>
        <v/>
      </c>
      <c r="BE120" s="37">
        <f>IF('Royalty Detail'!$F$13="LOM blended",Assumptions!$F$134,'Royalty Detail'!BE23)*(BE118-BE121)</f>
        <v/>
      </c>
      <c r="BF120" s="37">
        <f>IF('Royalty Detail'!$F$13="LOM blended",Assumptions!$F$134,'Royalty Detail'!BF23)*(BF118-BF121)</f>
        <v/>
      </c>
      <c r="BG120" s="37">
        <f>IF('Royalty Detail'!$F$13="LOM blended",Assumptions!$F$134,'Royalty Detail'!BG23)*(BG118-BG121)</f>
        <v/>
      </c>
      <c r="BH120" s="37">
        <f>IF('Royalty Detail'!$F$13="LOM blended",Assumptions!$F$134,'Royalty Detail'!BH23)*(BH118-BH121)</f>
        <v/>
      </c>
      <c r="BI120" s="37">
        <f>IF('Royalty Detail'!$F$13="LOM blended",Assumptions!$F$134,'Royalty Detail'!BI23)*(BI118-BI121)</f>
        <v/>
      </c>
      <c r="BJ120" s="37">
        <f>IF('Royalty Detail'!$F$13="LOM blended",Assumptions!$F$134,'Royalty Detail'!BJ23)*(BJ118-BJ121)</f>
        <v/>
      </c>
      <c r="BK120" s="37">
        <f>IF('Royalty Detail'!$F$13="LOM blended",Assumptions!$F$134,'Royalty Detail'!BK23)*(BK118-BK121)</f>
        <v/>
      </c>
      <c r="BL120" s="37">
        <f>IF('Royalty Detail'!$F$13="LOM blended",Assumptions!$F$134,'Royalty Detail'!BL23)*(BL118-BL121)</f>
        <v/>
      </c>
      <c r="BM120" s="37">
        <f>IF('Royalty Detail'!$F$13="LOM blended",Assumptions!$F$134,'Royalty Detail'!BM23)*(BM118-BM121)</f>
        <v/>
      </c>
      <c r="BN120" s="37">
        <f>IF('Royalty Detail'!$F$13="LOM blended",Assumptions!$F$134,'Royalty Detail'!BN23)*(BN118-BN121)</f>
        <v/>
      </c>
      <c r="BO120" s="37">
        <f>IF('Royalty Detail'!$F$13="LOM blended",Assumptions!$F$134,'Royalty Detail'!BO23)*(BO118-BO121)</f>
        <v/>
      </c>
      <c r="BP120" s="37">
        <f>IF('Royalty Detail'!$F$13="LOM blended",Assumptions!$F$134,'Royalty Detail'!BP23)*(BP118-BP121)</f>
        <v/>
      </c>
      <c r="BQ120" s="37">
        <f>IF('Royalty Detail'!$F$13="LOM blended",Assumptions!$F$134,'Royalty Detail'!BQ23)*(BQ118-BQ121)</f>
        <v/>
      </c>
      <c r="BR120" s="37">
        <f>IF('Royalty Detail'!$F$13="LOM blended",Assumptions!$F$134,'Royalty Detail'!BR23)*(BR118-BR121)</f>
        <v/>
      </c>
      <c r="BS120" s="37">
        <f>IF('Royalty Detail'!$F$13="LOM blended",Assumptions!$F$134,'Royalty Detail'!BS23)*(BS118-BS121)</f>
        <v/>
      </c>
      <c r="BT120" s="37">
        <f>IF('Royalty Detail'!$F$13="LOM blended",Assumptions!$F$134,'Royalty Detail'!BT23)*(BT118-BT121)</f>
        <v/>
      </c>
      <c r="BU120" s="37">
        <f>IF('Royalty Detail'!$F$13="LOM blended",Assumptions!$F$134,'Royalty Detail'!BU23)*(BU118-BU121)</f>
        <v/>
      </c>
      <c r="BV120" s="37">
        <f>IF('Royalty Detail'!$F$13="LOM blended",Assumptions!$F$134,'Royalty Detail'!BV23)*(BV118-BV121)</f>
        <v/>
      </c>
      <c r="BW120" s="37">
        <f>IF('Royalty Detail'!$F$13="LOM blended",Assumptions!$F$134,'Royalty Detail'!BW23)*(BW118-BW121)</f>
        <v/>
      </c>
      <c r="BX120" s="37">
        <f>IF('Royalty Detail'!$F$13="LOM blended",Assumptions!$F$134,'Royalty Detail'!BX23)*(BX118-BX121)</f>
        <v/>
      </c>
      <c r="BY120" s="37">
        <f>IF('Royalty Detail'!$F$13="LOM blended",Assumptions!$F$134,'Royalty Detail'!BY23)*(BY118-BY121)</f>
        <v/>
      </c>
      <c r="BZ120" s="37">
        <f>IF('Royalty Detail'!$F$13="LOM blended",Assumptions!$F$134,'Royalty Detail'!BZ23)*(BZ118-BZ121)</f>
        <v/>
      </c>
      <c r="CA120" s="37">
        <f>IF('Royalty Detail'!$F$13="LOM blended",Assumptions!$F$134,'Royalty Detail'!CA23)*(CA118-CA121)</f>
        <v/>
      </c>
      <c r="CB120" s="37">
        <f>IF('Royalty Detail'!$F$13="LOM blended",Assumptions!$F$134,'Royalty Detail'!CB23)*(CB118-CB121)</f>
        <v/>
      </c>
      <c r="CC120" s="37">
        <f>IF('Royalty Detail'!$F$13="LOM blended",Assumptions!$F$134,'Royalty Detail'!CC23)*(CC118-CC121)</f>
        <v/>
      </c>
      <c r="CD120" s="37">
        <f>IF('Royalty Detail'!$F$13="LOM blended",Assumptions!$F$134,'Royalty Detail'!CD23)*(CD118-CD121)</f>
        <v/>
      </c>
      <c r="CE120" s="37">
        <f>IF('Royalty Detail'!$F$13="LOM blended",Assumptions!$F$134,'Royalty Detail'!CE23)*(CE118-CE121)</f>
        <v/>
      </c>
      <c r="CF120" s="37">
        <f>IF('Royalty Detail'!$F$13="LOM blended",Assumptions!$F$134,'Royalty Detail'!CF23)*(CF118-CF121)</f>
        <v/>
      </c>
      <c r="CG120" s="37">
        <f>IF('Royalty Detail'!$F$13="LOM blended",Assumptions!$F$134,'Royalty Detail'!CG23)*(CG118-CG121)</f>
        <v/>
      </c>
      <c r="CH120" s="37">
        <f>IF('Royalty Detail'!$F$13="LOM blended",Assumptions!$F$134,'Royalty Detail'!CH23)*(CH118-CH121)</f>
        <v/>
      </c>
      <c r="CI120" s="37">
        <f>IF('Royalty Detail'!$F$13="LOM blended",Assumptions!$F$134,'Royalty Detail'!CI23)*(CI118-CI121)</f>
        <v/>
      </c>
      <c r="CJ120" s="37">
        <f>IF('Royalty Detail'!$F$13="LOM blended",Assumptions!$F$134,'Royalty Detail'!CJ23)*(CJ118-CJ121)</f>
        <v/>
      </c>
      <c r="CK120" s="37">
        <f>IF('Royalty Detail'!$F$13="LOM blended",Assumptions!$F$134,'Royalty Detail'!CK23)*(CK118-CK121)</f>
        <v/>
      </c>
      <c r="CL120" s="37">
        <f>IF('Royalty Detail'!$F$13="LOM blended",Assumptions!$F$134,'Royalty Detail'!CL23)*(CL118-CL121)</f>
        <v/>
      </c>
      <c r="CM120" s="37">
        <f>IF('Royalty Detail'!$F$13="LOM blended",Assumptions!$F$134,'Royalty Detail'!CM23)*(CM118-CM121)</f>
        <v/>
      </c>
      <c r="CN120" s="37">
        <f>IF('Royalty Detail'!$F$13="LOM blended",Assumptions!$F$134,'Royalty Detail'!CN23)*(CN118-CN121)</f>
        <v/>
      </c>
      <c r="CO120" s="37">
        <f>IF('Royalty Detail'!$F$13="LOM blended",Assumptions!$F$134,'Royalty Detail'!CO23)*(CO118-CO121)</f>
        <v/>
      </c>
      <c r="CP120" s="37">
        <f>IF('Royalty Detail'!$F$13="LOM blended",Assumptions!$F$134,'Royalty Detail'!CP23)*(CP118-CP121)</f>
        <v/>
      </c>
      <c r="CQ120" s="37">
        <f>IF('Royalty Detail'!$F$13="LOM blended",Assumptions!$F$134,'Royalty Detail'!CQ23)*(CQ118-CQ121)</f>
        <v/>
      </c>
      <c r="CR120" s="37">
        <f>IF('Royalty Detail'!$F$13="LOM blended",Assumptions!$F$134,'Royalty Detail'!CR23)*(CR118-CR121)</f>
        <v/>
      </c>
      <c r="CS120" s="37">
        <f>IF('Royalty Detail'!$F$13="LOM blended",Assumptions!$F$134,'Royalty Detail'!CS23)*(CS118-CS121)</f>
        <v/>
      </c>
      <c r="CT120" s="37">
        <f>IF('Royalty Detail'!$F$13="LOM blended",Assumptions!$F$134,'Royalty Detail'!CT23)*(CT118-CT121)</f>
        <v/>
      </c>
      <c r="CU120" s="37">
        <f>IF('Royalty Detail'!$F$13="LOM blended",Assumptions!$F$134,'Royalty Detail'!CU23)*(CU118-CU121)</f>
        <v/>
      </c>
      <c r="CV120" s="37">
        <f>IF('Royalty Detail'!$F$13="LOM blended",Assumptions!$F$134,'Royalty Detail'!CV23)*(CV118-CV121)</f>
        <v/>
      </c>
      <c r="CW120" s="37">
        <f>IF('Royalty Detail'!$F$13="LOM blended",Assumptions!$F$134,'Royalty Detail'!CW23)*(CW118-CW121)</f>
        <v/>
      </c>
      <c r="CX120" s="37">
        <f>IF('Royalty Detail'!$F$13="LOM blended",Assumptions!$F$134,'Royalty Detail'!CX23)*(CX118-CX121)</f>
        <v/>
      </c>
      <c r="CY120" s="37">
        <f>IF('Royalty Detail'!$F$13="LOM blended",Assumptions!$F$134,'Royalty Detail'!CY23)*(CY118-CY121)</f>
        <v/>
      </c>
      <c r="CZ120" s="37">
        <f>IF('Royalty Detail'!$F$13="LOM blended",Assumptions!$F$134,'Royalty Detail'!CZ23)*(CZ118-CZ121)</f>
        <v/>
      </c>
      <c r="DA120" s="37">
        <f>IF('Royalty Detail'!$F$13="LOM blended",Assumptions!$F$134,'Royalty Detail'!DA23)*(DA118-DA121)</f>
        <v/>
      </c>
      <c r="DB120" s="37">
        <f>IF('Royalty Detail'!$F$13="LOM blended",Assumptions!$F$134,'Royalty Detail'!DB23)*(DB118-DB121)</f>
        <v/>
      </c>
    </row>
    <row r="121" outlineLevel="3">
      <c r="E121" s="213" t="inlineStr">
        <is>
          <t>Offsite refining &amp; transport</t>
        </is>
      </c>
      <c r="G121" s="21">
        <f>Currency_unit&amp;"'M"</f>
        <v/>
      </c>
      <c r="H121" s="231" t="inlineStr">
        <is>
          <t>Offsite refining &amp; transport charge = payable silver x US$0.50/oz + payable gold x US$5.00/oz (rates Assumptions F135/F136; Section 19.3, p.403); dore is trucked to Mazatlan then air-freighted to North American refiners. No contractual arrangement exists, so the charge is an assumption from comparable projects reconciled to the report's US$50M life-of-mine total.</t>
        </is>
      </c>
      <c r="Y121" s="22">
        <f>SUM(AA121:DB121)</f>
        <v/>
      </c>
      <c r="AA121" s="37">
        <f>(AA94*Assumptions!$F$105*Assumptions!$F$135+'Gold Revenue'!AA19*'Gold Revenue'!$F$20*Assumptions!$F$136)/Thousand</f>
        <v/>
      </c>
      <c r="AB121" s="37">
        <f>(AB94*Assumptions!$F$105*Assumptions!$F$135+'Gold Revenue'!AB19*'Gold Revenue'!$F$20*Assumptions!$F$136)/Thousand</f>
        <v/>
      </c>
      <c r="AC121" s="37">
        <f>(AC94*Assumptions!$F$105*Assumptions!$F$135+'Gold Revenue'!AC19*'Gold Revenue'!$F$20*Assumptions!$F$136)/Thousand</f>
        <v/>
      </c>
      <c r="AD121" s="37">
        <f>(AD94*Assumptions!$F$105*Assumptions!$F$135+'Gold Revenue'!AD19*'Gold Revenue'!$F$20*Assumptions!$F$136)/Thousand</f>
        <v/>
      </c>
      <c r="AE121" s="37">
        <f>(AE94*Assumptions!$F$105*Assumptions!$F$135+'Gold Revenue'!AE19*'Gold Revenue'!$F$20*Assumptions!$F$136)/Thousand</f>
        <v/>
      </c>
      <c r="AF121" s="37">
        <f>(AF94*Assumptions!$F$105*Assumptions!$F$135+'Gold Revenue'!AF19*'Gold Revenue'!$F$20*Assumptions!$F$136)/Thousand</f>
        <v/>
      </c>
      <c r="AG121" s="37">
        <f>(AG94*Assumptions!$F$105*Assumptions!$F$135+'Gold Revenue'!AG19*'Gold Revenue'!$F$20*Assumptions!$F$136)/Thousand</f>
        <v/>
      </c>
      <c r="AH121" s="37">
        <f>(AH94*Assumptions!$F$105*Assumptions!$F$135+'Gold Revenue'!AH19*'Gold Revenue'!$F$20*Assumptions!$F$136)/Thousand</f>
        <v/>
      </c>
      <c r="AI121" s="37">
        <f>(AI94*Assumptions!$F$105*Assumptions!$F$135+'Gold Revenue'!AI19*'Gold Revenue'!$F$20*Assumptions!$F$136)/Thousand</f>
        <v/>
      </c>
      <c r="AJ121" s="37">
        <f>(AJ94*Assumptions!$F$105*Assumptions!$F$135+'Gold Revenue'!AJ19*'Gold Revenue'!$F$20*Assumptions!$F$136)/Thousand</f>
        <v/>
      </c>
      <c r="AK121" s="37">
        <f>(AK94*Assumptions!$F$105*Assumptions!$F$135+'Gold Revenue'!AK19*'Gold Revenue'!$F$20*Assumptions!$F$136)/Thousand</f>
        <v/>
      </c>
      <c r="AL121" s="37">
        <f>(AL94*Assumptions!$F$105*Assumptions!$F$135+'Gold Revenue'!AL19*'Gold Revenue'!$F$20*Assumptions!$F$136)/Thousand</f>
        <v/>
      </c>
      <c r="AM121" s="37">
        <f>(AM94*Assumptions!$F$105*Assumptions!$F$135+'Gold Revenue'!AM19*'Gold Revenue'!$F$20*Assumptions!$F$136)/Thousand</f>
        <v/>
      </c>
      <c r="AN121" s="37">
        <f>(AN94*Assumptions!$F$105*Assumptions!$F$135+'Gold Revenue'!AN19*'Gold Revenue'!$F$20*Assumptions!$F$136)/Thousand</f>
        <v/>
      </c>
      <c r="AO121" s="37">
        <f>(AO94*Assumptions!$F$105*Assumptions!$F$135+'Gold Revenue'!AO19*'Gold Revenue'!$F$20*Assumptions!$F$136)/Thousand</f>
        <v/>
      </c>
      <c r="AP121" s="37">
        <f>(AP94*Assumptions!$F$105*Assumptions!$F$135+'Gold Revenue'!AP19*'Gold Revenue'!$F$20*Assumptions!$F$136)/Thousand</f>
        <v/>
      </c>
      <c r="AQ121" s="37">
        <f>(AQ94*Assumptions!$F$105*Assumptions!$F$135+'Gold Revenue'!AQ19*'Gold Revenue'!$F$20*Assumptions!$F$136)/Thousand</f>
        <v/>
      </c>
      <c r="AR121" s="37">
        <f>(AR94*Assumptions!$F$105*Assumptions!$F$135+'Gold Revenue'!AR19*'Gold Revenue'!$F$20*Assumptions!$F$136)/Thousand</f>
        <v/>
      </c>
      <c r="AS121" s="37">
        <f>(AS94*Assumptions!$F$105*Assumptions!$F$135+'Gold Revenue'!AS19*'Gold Revenue'!$F$20*Assumptions!$F$136)/Thousand</f>
        <v/>
      </c>
      <c r="AT121" s="37">
        <f>(AT94*Assumptions!$F$105*Assumptions!$F$135+'Gold Revenue'!AT19*'Gold Revenue'!$F$20*Assumptions!$F$136)/Thousand</f>
        <v/>
      </c>
      <c r="AU121" s="37">
        <f>(AU94*Assumptions!$F$105*Assumptions!$F$135+'Gold Revenue'!AU19*'Gold Revenue'!$F$20*Assumptions!$F$136)/Thousand</f>
        <v/>
      </c>
      <c r="AV121" s="37">
        <f>(AV94*Assumptions!$F$105*Assumptions!$F$135+'Gold Revenue'!AV19*'Gold Revenue'!$F$20*Assumptions!$F$136)/Thousand</f>
        <v/>
      </c>
      <c r="AW121" s="37">
        <f>(AW94*Assumptions!$F$105*Assumptions!$F$135+'Gold Revenue'!AW19*'Gold Revenue'!$F$20*Assumptions!$F$136)/Thousand</f>
        <v/>
      </c>
      <c r="AX121" s="37">
        <f>(AX94*Assumptions!$F$105*Assumptions!$F$135+'Gold Revenue'!AX19*'Gold Revenue'!$F$20*Assumptions!$F$136)/Thousand</f>
        <v/>
      </c>
      <c r="AY121" s="37">
        <f>(AY94*Assumptions!$F$105*Assumptions!$F$135+'Gold Revenue'!AY19*'Gold Revenue'!$F$20*Assumptions!$F$136)/Thousand</f>
        <v/>
      </c>
      <c r="AZ121" s="37">
        <f>(AZ94*Assumptions!$F$105*Assumptions!$F$135+'Gold Revenue'!AZ19*'Gold Revenue'!$F$20*Assumptions!$F$136)/Thousand</f>
        <v/>
      </c>
      <c r="BA121" s="37">
        <f>(BA94*Assumptions!$F$105*Assumptions!$F$135+'Gold Revenue'!BA19*'Gold Revenue'!$F$20*Assumptions!$F$136)/Thousand</f>
        <v/>
      </c>
      <c r="BB121" s="37">
        <f>(BB94*Assumptions!$F$105*Assumptions!$F$135+'Gold Revenue'!BB19*'Gold Revenue'!$F$20*Assumptions!$F$136)/Thousand</f>
        <v/>
      </c>
      <c r="BC121" s="37">
        <f>(BC94*Assumptions!$F$105*Assumptions!$F$135+'Gold Revenue'!BC19*'Gold Revenue'!$F$20*Assumptions!$F$136)/Thousand</f>
        <v/>
      </c>
      <c r="BD121" s="37">
        <f>(BD94*Assumptions!$F$105*Assumptions!$F$135+'Gold Revenue'!BD19*'Gold Revenue'!$F$20*Assumptions!$F$136)/Thousand</f>
        <v/>
      </c>
      <c r="BE121" s="37">
        <f>(BE94*Assumptions!$F$105*Assumptions!$F$135+'Gold Revenue'!BE19*'Gold Revenue'!$F$20*Assumptions!$F$136)/Thousand</f>
        <v/>
      </c>
      <c r="BF121" s="37">
        <f>(BF94*Assumptions!$F$105*Assumptions!$F$135+'Gold Revenue'!BF19*'Gold Revenue'!$F$20*Assumptions!$F$136)/Thousand</f>
        <v/>
      </c>
      <c r="BG121" s="37">
        <f>(BG94*Assumptions!$F$105*Assumptions!$F$135+'Gold Revenue'!BG19*'Gold Revenue'!$F$20*Assumptions!$F$136)/Thousand</f>
        <v/>
      </c>
      <c r="BH121" s="37">
        <f>(BH94*Assumptions!$F$105*Assumptions!$F$135+'Gold Revenue'!BH19*'Gold Revenue'!$F$20*Assumptions!$F$136)/Thousand</f>
        <v/>
      </c>
      <c r="BI121" s="37">
        <f>(BI94*Assumptions!$F$105*Assumptions!$F$135+'Gold Revenue'!BI19*'Gold Revenue'!$F$20*Assumptions!$F$136)/Thousand</f>
        <v/>
      </c>
      <c r="BJ121" s="37">
        <f>(BJ94*Assumptions!$F$105*Assumptions!$F$135+'Gold Revenue'!BJ19*'Gold Revenue'!$F$20*Assumptions!$F$136)/Thousand</f>
        <v/>
      </c>
      <c r="BK121" s="37">
        <f>(BK94*Assumptions!$F$105*Assumptions!$F$135+'Gold Revenue'!BK19*'Gold Revenue'!$F$20*Assumptions!$F$136)/Thousand</f>
        <v/>
      </c>
      <c r="BL121" s="37">
        <f>(BL94*Assumptions!$F$105*Assumptions!$F$135+'Gold Revenue'!BL19*'Gold Revenue'!$F$20*Assumptions!$F$136)/Thousand</f>
        <v/>
      </c>
      <c r="BM121" s="37">
        <f>(BM94*Assumptions!$F$105*Assumptions!$F$135+'Gold Revenue'!BM19*'Gold Revenue'!$F$20*Assumptions!$F$136)/Thousand</f>
        <v/>
      </c>
      <c r="BN121" s="37">
        <f>(BN94*Assumptions!$F$105*Assumptions!$F$135+'Gold Revenue'!BN19*'Gold Revenue'!$F$20*Assumptions!$F$136)/Thousand</f>
        <v/>
      </c>
      <c r="BO121" s="37">
        <f>(BO94*Assumptions!$F$105*Assumptions!$F$135+'Gold Revenue'!BO19*'Gold Revenue'!$F$20*Assumptions!$F$136)/Thousand</f>
        <v/>
      </c>
      <c r="BP121" s="37">
        <f>(BP94*Assumptions!$F$105*Assumptions!$F$135+'Gold Revenue'!BP19*'Gold Revenue'!$F$20*Assumptions!$F$136)/Thousand</f>
        <v/>
      </c>
      <c r="BQ121" s="37">
        <f>(BQ94*Assumptions!$F$105*Assumptions!$F$135+'Gold Revenue'!BQ19*'Gold Revenue'!$F$20*Assumptions!$F$136)/Thousand</f>
        <v/>
      </c>
      <c r="BR121" s="37">
        <f>(BR94*Assumptions!$F$105*Assumptions!$F$135+'Gold Revenue'!BR19*'Gold Revenue'!$F$20*Assumptions!$F$136)/Thousand</f>
        <v/>
      </c>
      <c r="BS121" s="37">
        <f>(BS94*Assumptions!$F$105*Assumptions!$F$135+'Gold Revenue'!BS19*'Gold Revenue'!$F$20*Assumptions!$F$136)/Thousand</f>
        <v/>
      </c>
      <c r="BT121" s="37">
        <f>(BT94*Assumptions!$F$105*Assumptions!$F$135+'Gold Revenue'!BT19*'Gold Revenue'!$F$20*Assumptions!$F$136)/Thousand</f>
        <v/>
      </c>
      <c r="BU121" s="37">
        <f>(BU94*Assumptions!$F$105*Assumptions!$F$135+'Gold Revenue'!BU19*'Gold Revenue'!$F$20*Assumptions!$F$136)/Thousand</f>
        <v/>
      </c>
      <c r="BV121" s="37">
        <f>(BV94*Assumptions!$F$105*Assumptions!$F$135+'Gold Revenue'!BV19*'Gold Revenue'!$F$20*Assumptions!$F$136)/Thousand</f>
        <v/>
      </c>
      <c r="BW121" s="37">
        <f>(BW94*Assumptions!$F$105*Assumptions!$F$135+'Gold Revenue'!BW19*'Gold Revenue'!$F$20*Assumptions!$F$136)/Thousand</f>
        <v/>
      </c>
      <c r="BX121" s="37">
        <f>(BX94*Assumptions!$F$105*Assumptions!$F$135+'Gold Revenue'!BX19*'Gold Revenue'!$F$20*Assumptions!$F$136)/Thousand</f>
        <v/>
      </c>
      <c r="BY121" s="37">
        <f>(BY94*Assumptions!$F$105*Assumptions!$F$135+'Gold Revenue'!BY19*'Gold Revenue'!$F$20*Assumptions!$F$136)/Thousand</f>
        <v/>
      </c>
      <c r="BZ121" s="37">
        <f>(BZ94*Assumptions!$F$105*Assumptions!$F$135+'Gold Revenue'!BZ19*'Gold Revenue'!$F$20*Assumptions!$F$136)/Thousand</f>
        <v/>
      </c>
      <c r="CA121" s="37">
        <f>(CA94*Assumptions!$F$105*Assumptions!$F$135+'Gold Revenue'!CA19*'Gold Revenue'!$F$20*Assumptions!$F$136)/Thousand</f>
        <v/>
      </c>
      <c r="CB121" s="37">
        <f>(CB94*Assumptions!$F$105*Assumptions!$F$135+'Gold Revenue'!CB19*'Gold Revenue'!$F$20*Assumptions!$F$136)/Thousand</f>
        <v/>
      </c>
      <c r="CC121" s="37">
        <f>(CC94*Assumptions!$F$105*Assumptions!$F$135+'Gold Revenue'!CC19*'Gold Revenue'!$F$20*Assumptions!$F$136)/Thousand</f>
        <v/>
      </c>
      <c r="CD121" s="37">
        <f>(CD94*Assumptions!$F$105*Assumptions!$F$135+'Gold Revenue'!CD19*'Gold Revenue'!$F$20*Assumptions!$F$136)/Thousand</f>
        <v/>
      </c>
      <c r="CE121" s="37">
        <f>(CE94*Assumptions!$F$105*Assumptions!$F$135+'Gold Revenue'!CE19*'Gold Revenue'!$F$20*Assumptions!$F$136)/Thousand</f>
        <v/>
      </c>
      <c r="CF121" s="37">
        <f>(CF94*Assumptions!$F$105*Assumptions!$F$135+'Gold Revenue'!CF19*'Gold Revenue'!$F$20*Assumptions!$F$136)/Thousand</f>
        <v/>
      </c>
      <c r="CG121" s="37">
        <f>(CG94*Assumptions!$F$105*Assumptions!$F$135+'Gold Revenue'!CG19*'Gold Revenue'!$F$20*Assumptions!$F$136)/Thousand</f>
        <v/>
      </c>
      <c r="CH121" s="37">
        <f>(CH94*Assumptions!$F$105*Assumptions!$F$135+'Gold Revenue'!CH19*'Gold Revenue'!$F$20*Assumptions!$F$136)/Thousand</f>
        <v/>
      </c>
      <c r="CI121" s="37">
        <f>(CI94*Assumptions!$F$105*Assumptions!$F$135+'Gold Revenue'!CI19*'Gold Revenue'!$F$20*Assumptions!$F$136)/Thousand</f>
        <v/>
      </c>
      <c r="CJ121" s="37">
        <f>(CJ94*Assumptions!$F$105*Assumptions!$F$135+'Gold Revenue'!CJ19*'Gold Revenue'!$F$20*Assumptions!$F$136)/Thousand</f>
        <v/>
      </c>
      <c r="CK121" s="37">
        <f>(CK94*Assumptions!$F$105*Assumptions!$F$135+'Gold Revenue'!CK19*'Gold Revenue'!$F$20*Assumptions!$F$136)/Thousand</f>
        <v/>
      </c>
      <c r="CL121" s="37">
        <f>(CL94*Assumptions!$F$105*Assumptions!$F$135+'Gold Revenue'!CL19*'Gold Revenue'!$F$20*Assumptions!$F$136)/Thousand</f>
        <v/>
      </c>
      <c r="CM121" s="37">
        <f>(CM94*Assumptions!$F$105*Assumptions!$F$135+'Gold Revenue'!CM19*'Gold Revenue'!$F$20*Assumptions!$F$136)/Thousand</f>
        <v/>
      </c>
      <c r="CN121" s="37">
        <f>(CN94*Assumptions!$F$105*Assumptions!$F$135+'Gold Revenue'!CN19*'Gold Revenue'!$F$20*Assumptions!$F$136)/Thousand</f>
        <v/>
      </c>
      <c r="CO121" s="37">
        <f>(CO94*Assumptions!$F$105*Assumptions!$F$135+'Gold Revenue'!CO19*'Gold Revenue'!$F$20*Assumptions!$F$136)/Thousand</f>
        <v/>
      </c>
      <c r="CP121" s="37">
        <f>(CP94*Assumptions!$F$105*Assumptions!$F$135+'Gold Revenue'!CP19*'Gold Revenue'!$F$20*Assumptions!$F$136)/Thousand</f>
        <v/>
      </c>
      <c r="CQ121" s="37">
        <f>(CQ94*Assumptions!$F$105*Assumptions!$F$135+'Gold Revenue'!CQ19*'Gold Revenue'!$F$20*Assumptions!$F$136)/Thousand</f>
        <v/>
      </c>
      <c r="CR121" s="37">
        <f>(CR94*Assumptions!$F$105*Assumptions!$F$135+'Gold Revenue'!CR19*'Gold Revenue'!$F$20*Assumptions!$F$136)/Thousand</f>
        <v/>
      </c>
      <c r="CS121" s="37">
        <f>(CS94*Assumptions!$F$105*Assumptions!$F$135+'Gold Revenue'!CS19*'Gold Revenue'!$F$20*Assumptions!$F$136)/Thousand</f>
        <v/>
      </c>
      <c r="CT121" s="37">
        <f>(CT94*Assumptions!$F$105*Assumptions!$F$135+'Gold Revenue'!CT19*'Gold Revenue'!$F$20*Assumptions!$F$136)/Thousand</f>
        <v/>
      </c>
      <c r="CU121" s="37">
        <f>(CU94*Assumptions!$F$105*Assumptions!$F$135+'Gold Revenue'!CU19*'Gold Revenue'!$F$20*Assumptions!$F$136)/Thousand</f>
        <v/>
      </c>
      <c r="CV121" s="37">
        <f>(CV94*Assumptions!$F$105*Assumptions!$F$135+'Gold Revenue'!CV19*'Gold Revenue'!$F$20*Assumptions!$F$136)/Thousand</f>
        <v/>
      </c>
      <c r="CW121" s="37">
        <f>(CW94*Assumptions!$F$105*Assumptions!$F$135+'Gold Revenue'!CW19*'Gold Revenue'!$F$20*Assumptions!$F$136)/Thousand</f>
        <v/>
      </c>
      <c r="CX121" s="37">
        <f>(CX94*Assumptions!$F$105*Assumptions!$F$135+'Gold Revenue'!CX19*'Gold Revenue'!$F$20*Assumptions!$F$136)/Thousand</f>
        <v/>
      </c>
      <c r="CY121" s="37">
        <f>(CY94*Assumptions!$F$105*Assumptions!$F$135+'Gold Revenue'!CY19*'Gold Revenue'!$F$20*Assumptions!$F$136)/Thousand</f>
        <v/>
      </c>
      <c r="CZ121" s="37">
        <f>(CZ94*Assumptions!$F$105*Assumptions!$F$135+'Gold Revenue'!CZ19*'Gold Revenue'!$F$20*Assumptions!$F$136)/Thousand</f>
        <v/>
      </c>
      <c r="DA121" s="37">
        <f>(DA94*Assumptions!$F$105*Assumptions!$F$135+'Gold Revenue'!DA19*'Gold Revenue'!$F$20*Assumptions!$F$136)/Thousand</f>
        <v/>
      </c>
      <c r="DB121" s="37">
        <f>(DB94*Assumptions!$F$105*Assumptions!$F$135+'Gold Revenue'!DB19*'Gold Revenue'!$F$20*Assumptions!$F$136)/Thousand</f>
        <v/>
      </c>
    </row>
    <row r="122" outlineLevel="3">
      <c r="E122" s="2" t="inlineStr">
        <is>
          <t>Royalty 4</t>
        </is>
      </c>
      <c r="G122" s="21">
        <f>Currency_unit&amp;"'M"</f>
        <v/>
      </c>
      <c r="Y122" s="22">
        <f>SUM(AA122:DB122)</f>
        <v/>
      </c>
      <c r="AA122" s="37" t="n">
        <v>0</v>
      </c>
      <c r="AB122" s="37" t="n">
        <v>0</v>
      </c>
      <c r="AC122" s="37" t="n">
        <v>0</v>
      </c>
      <c r="AD122" s="37" t="n">
        <v>0</v>
      </c>
      <c r="AE122" s="37" t="n">
        <v>0</v>
      </c>
      <c r="AF122" s="37" t="n">
        <v>0</v>
      </c>
      <c r="AG122" s="37" t="n">
        <v>0</v>
      </c>
      <c r="AH122" s="37" t="n">
        <v>0</v>
      </c>
      <c r="AI122" s="37" t="n">
        <v>0</v>
      </c>
      <c r="AJ122" s="37" t="n">
        <v>0</v>
      </c>
      <c r="AK122" s="37" t="n">
        <v>0</v>
      </c>
      <c r="AL122" s="37" t="n">
        <v>0</v>
      </c>
      <c r="AM122" s="37" t="n">
        <v>0</v>
      </c>
      <c r="AN122" s="37" t="n">
        <v>0</v>
      </c>
      <c r="AO122" s="37" t="n">
        <v>0</v>
      </c>
      <c r="AP122" s="37" t="n">
        <v>0</v>
      </c>
      <c r="AQ122" s="37" t="n">
        <v>0</v>
      </c>
      <c r="AR122" s="37" t="n">
        <v>0</v>
      </c>
      <c r="AS122" s="37" t="n">
        <v>0</v>
      </c>
      <c r="AT122" s="37" t="n">
        <v>0</v>
      </c>
      <c r="AU122" s="37" t="n">
        <v>0</v>
      </c>
      <c r="AV122" s="37" t="n">
        <v>0</v>
      </c>
      <c r="AW122" s="37" t="n">
        <v>0</v>
      </c>
      <c r="AX122" s="37" t="n">
        <v>0</v>
      </c>
      <c r="AY122" s="37" t="n">
        <v>0</v>
      </c>
      <c r="AZ122" s="37" t="n">
        <v>0</v>
      </c>
      <c r="BA122" s="37" t="n">
        <v>0</v>
      </c>
      <c r="BB122" s="37" t="n">
        <v>0</v>
      </c>
      <c r="BC122" s="37" t="n">
        <v>0</v>
      </c>
      <c r="BD122" s="37" t="n">
        <v>0</v>
      </c>
      <c r="BE122" s="37" t="n">
        <v>0</v>
      </c>
      <c r="BF122" s="37" t="n">
        <v>0</v>
      </c>
      <c r="BG122" s="37" t="n">
        <v>0</v>
      </c>
      <c r="BH122" s="37" t="n">
        <v>0</v>
      </c>
      <c r="BI122" s="37" t="n">
        <v>0</v>
      </c>
      <c r="BJ122" s="37" t="n">
        <v>0</v>
      </c>
      <c r="BK122" s="37" t="n">
        <v>0</v>
      </c>
      <c r="BL122" s="37" t="n">
        <v>0</v>
      </c>
      <c r="BM122" s="37" t="n">
        <v>0</v>
      </c>
      <c r="BN122" s="37" t="n">
        <v>0</v>
      </c>
      <c r="BO122" s="37" t="n">
        <v>0</v>
      </c>
      <c r="BP122" s="37" t="n">
        <v>0</v>
      </c>
      <c r="BQ122" s="37" t="n">
        <v>0</v>
      </c>
      <c r="BR122" s="37" t="n">
        <v>0</v>
      </c>
      <c r="BS122" s="37" t="n">
        <v>0</v>
      </c>
      <c r="BT122" s="37" t="n">
        <v>0</v>
      </c>
      <c r="BU122" s="37" t="n">
        <v>0</v>
      </c>
      <c r="BV122" s="37" t="n">
        <v>0</v>
      </c>
      <c r="BW122" s="37" t="n">
        <v>0</v>
      </c>
      <c r="BX122" s="37" t="n">
        <v>0</v>
      </c>
      <c r="BY122" s="37" t="n">
        <v>0</v>
      </c>
      <c r="BZ122" s="37" t="n">
        <v>0</v>
      </c>
      <c r="CA122" s="37" t="n">
        <v>0</v>
      </c>
      <c r="CB122" s="37" t="n">
        <v>0</v>
      </c>
      <c r="CC122" s="37" t="n">
        <v>0</v>
      </c>
      <c r="CD122" s="37" t="n">
        <v>0</v>
      </c>
      <c r="CE122" s="37" t="n">
        <v>0</v>
      </c>
      <c r="CF122" s="37" t="n">
        <v>0</v>
      </c>
      <c r="CG122" s="37" t="n">
        <v>0</v>
      </c>
      <c r="CH122" s="37" t="n">
        <v>0</v>
      </c>
      <c r="CI122" s="37" t="n">
        <v>0</v>
      </c>
      <c r="CJ122" s="37" t="n">
        <v>0</v>
      </c>
      <c r="CK122" s="37" t="n">
        <v>0</v>
      </c>
      <c r="CL122" s="37" t="n">
        <v>0</v>
      </c>
      <c r="CM122" s="37" t="n">
        <v>0</v>
      </c>
      <c r="CN122" s="37" t="n">
        <v>0</v>
      </c>
      <c r="CO122" s="37" t="n">
        <v>0</v>
      </c>
      <c r="CP122" s="37" t="n">
        <v>0</v>
      </c>
      <c r="CQ122" s="37" t="n">
        <v>0</v>
      </c>
      <c r="CR122" s="37" t="n">
        <v>0</v>
      </c>
      <c r="CS122" s="37" t="n">
        <v>0</v>
      </c>
      <c r="CT122" s="37" t="n">
        <v>0</v>
      </c>
      <c r="CU122" s="37" t="n">
        <v>0</v>
      </c>
      <c r="CV122" s="37" t="n">
        <v>0</v>
      </c>
      <c r="CW122" s="37" t="n">
        <v>0</v>
      </c>
      <c r="CX122" s="37" t="n">
        <v>0</v>
      </c>
      <c r="CY122" s="37" t="n">
        <v>0</v>
      </c>
      <c r="CZ122" s="37" t="n">
        <v>0</v>
      </c>
      <c r="DA122" s="37" t="n">
        <v>0</v>
      </c>
      <c r="DB122" s="37" t="n">
        <v>0</v>
      </c>
    </row>
    <row r="123" outlineLevel="3">
      <c r="E123" s="2" t="inlineStr">
        <is>
          <t>Royalty 5</t>
        </is>
      </c>
      <c r="G123" s="21">
        <f>Currency_unit&amp;"'M"</f>
        <v/>
      </c>
      <c r="Y123" s="22">
        <f>SUM(AA123:DB123)</f>
        <v/>
      </c>
      <c r="AA123" s="37" t="n">
        <v>0</v>
      </c>
      <c r="AB123" s="37" t="n">
        <v>0</v>
      </c>
      <c r="AC123" s="37" t="n">
        <v>0</v>
      </c>
      <c r="AD123" s="37" t="n">
        <v>0</v>
      </c>
      <c r="AE123" s="37" t="n">
        <v>0</v>
      </c>
      <c r="AF123" s="37" t="n">
        <v>0</v>
      </c>
      <c r="AG123" s="37" t="n">
        <v>0</v>
      </c>
      <c r="AH123" s="37" t="n">
        <v>0</v>
      </c>
      <c r="AI123" s="37" t="n">
        <v>0</v>
      </c>
      <c r="AJ123" s="37" t="n">
        <v>0</v>
      </c>
      <c r="AK123" s="37" t="n">
        <v>0</v>
      </c>
      <c r="AL123" s="37" t="n">
        <v>0</v>
      </c>
      <c r="AM123" s="37" t="n">
        <v>0</v>
      </c>
      <c r="AN123" s="37" t="n">
        <v>0</v>
      </c>
      <c r="AO123" s="37" t="n">
        <v>0</v>
      </c>
      <c r="AP123" s="37" t="n">
        <v>0</v>
      </c>
      <c r="AQ123" s="37" t="n">
        <v>0</v>
      </c>
      <c r="AR123" s="37" t="n">
        <v>0</v>
      </c>
      <c r="AS123" s="37" t="n">
        <v>0</v>
      </c>
      <c r="AT123" s="37" t="n">
        <v>0</v>
      </c>
      <c r="AU123" s="37" t="n">
        <v>0</v>
      </c>
      <c r="AV123" s="37" t="n">
        <v>0</v>
      </c>
      <c r="AW123" s="37" t="n">
        <v>0</v>
      </c>
      <c r="AX123" s="37" t="n">
        <v>0</v>
      </c>
      <c r="AY123" s="37" t="n">
        <v>0</v>
      </c>
      <c r="AZ123" s="37" t="n">
        <v>0</v>
      </c>
      <c r="BA123" s="37" t="n">
        <v>0</v>
      </c>
      <c r="BB123" s="37" t="n">
        <v>0</v>
      </c>
      <c r="BC123" s="37" t="n">
        <v>0</v>
      </c>
      <c r="BD123" s="37" t="n">
        <v>0</v>
      </c>
      <c r="BE123" s="37" t="n">
        <v>0</v>
      </c>
      <c r="BF123" s="37" t="n">
        <v>0</v>
      </c>
      <c r="BG123" s="37" t="n">
        <v>0</v>
      </c>
      <c r="BH123" s="37" t="n">
        <v>0</v>
      </c>
      <c r="BI123" s="37" t="n">
        <v>0</v>
      </c>
      <c r="BJ123" s="37" t="n">
        <v>0</v>
      </c>
      <c r="BK123" s="37" t="n">
        <v>0</v>
      </c>
      <c r="BL123" s="37" t="n">
        <v>0</v>
      </c>
      <c r="BM123" s="37" t="n">
        <v>0</v>
      </c>
      <c r="BN123" s="37" t="n">
        <v>0</v>
      </c>
      <c r="BO123" s="37" t="n">
        <v>0</v>
      </c>
      <c r="BP123" s="37" t="n">
        <v>0</v>
      </c>
      <c r="BQ123" s="37" t="n">
        <v>0</v>
      </c>
      <c r="BR123" s="37" t="n">
        <v>0</v>
      </c>
      <c r="BS123" s="37" t="n">
        <v>0</v>
      </c>
      <c r="BT123" s="37" t="n">
        <v>0</v>
      </c>
      <c r="BU123" s="37" t="n">
        <v>0</v>
      </c>
      <c r="BV123" s="37" t="n">
        <v>0</v>
      </c>
      <c r="BW123" s="37" t="n">
        <v>0</v>
      </c>
      <c r="BX123" s="37" t="n">
        <v>0</v>
      </c>
      <c r="BY123" s="37" t="n">
        <v>0</v>
      </c>
      <c r="BZ123" s="37" t="n">
        <v>0</v>
      </c>
      <c r="CA123" s="37" t="n">
        <v>0</v>
      </c>
      <c r="CB123" s="37" t="n">
        <v>0</v>
      </c>
      <c r="CC123" s="37" t="n">
        <v>0</v>
      </c>
      <c r="CD123" s="37" t="n">
        <v>0</v>
      </c>
      <c r="CE123" s="37" t="n">
        <v>0</v>
      </c>
      <c r="CF123" s="37" t="n">
        <v>0</v>
      </c>
      <c r="CG123" s="37" t="n">
        <v>0</v>
      </c>
      <c r="CH123" s="37" t="n">
        <v>0</v>
      </c>
      <c r="CI123" s="37" t="n">
        <v>0</v>
      </c>
      <c r="CJ123" s="37" t="n">
        <v>0</v>
      </c>
      <c r="CK123" s="37" t="n">
        <v>0</v>
      </c>
      <c r="CL123" s="37" t="n">
        <v>0</v>
      </c>
      <c r="CM123" s="37" t="n">
        <v>0</v>
      </c>
      <c r="CN123" s="37" t="n">
        <v>0</v>
      </c>
      <c r="CO123" s="37" t="n">
        <v>0</v>
      </c>
      <c r="CP123" s="37" t="n">
        <v>0</v>
      </c>
      <c r="CQ123" s="37" t="n">
        <v>0</v>
      </c>
      <c r="CR123" s="37" t="n">
        <v>0</v>
      </c>
      <c r="CS123" s="37" t="n">
        <v>0</v>
      </c>
      <c r="CT123" s="37" t="n">
        <v>0</v>
      </c>
      <c r="CU123" s="37" t="n">
        <v>0</v>
      </c>
      <c r="CV123" s="37" t="n">
        <v>0</v>
      </c>
      <c r="CW123" s="37" t="n">
        <v>0</v>
      </c>
      <c r="CX123" s="37" t="n">
        <v>0</v>
      </c>
      <c r="CY123" s="37" t="n">
        <v>0</v>
      </c>
      <c r="CZ123" s="37" t="n">
        <v>0</v>
      </c>
      <c r="DA123" s="37" t="n">
        <v>0</v>
      </c>
      <c r="DB123" s="37" t="n">
        <v>0</v>
      </c>
    </row>
    <row r="124" outlineLevel="3">
      <c r="E124" s="2" t="inlineStr">
        <is>
          <t>Royalty 6</t>
        </is>
      </c>
      <c r="G124" s="21">
        <f>Currency_unit&amp;"'M"</f>
        <v/>
      </c>
      <c r="Y124" s="22">
        <f>SUM(AA124:DB124)</f>
        <v/>
      </c>
      <c r="AA124" s="37" t="n">
        <v>0</v>
      </c>
      <c r="AB124" s="37" t="n">
        <v>0</v>
      </c>
      <c r="AC124" s="37" t="n">
        <v>0</v>
      </c>
      <c r="AD124" s="37" t="n">
        <v>0</v>
      </c>
      <c r="AE124" s="37" t="n">
        <v>0</v>
      </c>
      <c r="AF124" s="37" t="n">
        <v>0</v>
      </c>
      <c r="AG124" s="37" t="n">
        <v>0</v>
      </c>
      <c r="AH124" s="37" t="n">
        <v>0</v>
      </c>
      <c r="AI124" s="37" t="n">
        <v>0</v>
      </c>
      <c r="AJ124" s="37" t="n">
        <v>0</v>
      </c>
      <c r="AK124" s="37" t="n">
        <v>0</v>
      </c>
      <c r="AL124" s="37" t="n">
        <v>0</v>
      </c>
      <c r="AM124" s="37" t="n">
        <v>0</v>
      </c>
      <c r="AN124" s="37" t="n">
        <v>0</v>
      </c>
      <c r="AO124" s="37" t="n">
        <v>0</v>
      </c>
      <c r="AP124" s="37" t="n">
        <v>0</v>
      </c>
      <c r="AQ124" s="37" t="n">
        <v>0</v>
      </c>
      <c r="AR124" s="37" t="n">
        <v>0</v>
      </c>
      <c r="AS124" s="37" t="n">
        <v>0</v>
      </c>
      <c r="AT124" s="37" t="n">
        <v>0</v>
      </c>
      <c r="AU124" s="37" t="n">
        <v>0</v>
      </c>
      <c r="AV124" s="37" t="n">
        <v>0</v>
      </c>
      <c r="AW124" s="37" t="n">
        <v>0</v>
      </c>
      <c r="AX124" s="37" t="n">
        <v>0</v>
      </c>
      <c r="AY124" s="37" t="n">
        <v>0</v>
      </c>
      <c r="AZ124" s="37" t="n">
        <v>0</v>
      </c>
      <c r="BA124" s="37" t="n">
        <v>0</v>
      </c>
      <c r="BB124" s="37" t="n">
        <v>0</v>
      </c>
      <c r="BC124" s="37" t="n">
        <v>0</v>
      </c>
      <c r="BD124" s="37" t="n">
        <v>0</v>
      </c>
      <c r="BE124" s="37" t="n">
        <v>0</v>
      </c>
      <c r="BF124" s="37" t="n">
        <v>0</v>
      </c>
      <c r="BG124" s="37" t="n">
        <v>0</v>
      </c>
      <c r="BH124" s="37" t="n">
        <v>0</v>
      </c>
      <c r="BI124" s="37" t="n">
        <v>0</v>
      </c>
      <c r="BJ124" s="37" t="n">
        <v>0</v>
      </c>
      <c r="BK124" s="37" t="n">
        <v>0</v>
      </c>
      <c r="BL124" s="37" t="n">
        <v>0</v>
      </c>
      <c r="BM124" s="37" t="n">
        <v>0</v>
      </c>
      <c r="BN124" s="37" t="n">
        <v>0</v>
      </c>
      <c r="BO124" s="37" t="n">
        <v>0</v>
      </c>
      <c r="BP124" s="37" t="n">
        <v>0</v>
      </c>
      <c r="BQ124" s="37" t="n">
        <v>0</v>
      </c>
      <c r="BR124" s="37" t="n">
        <v>0</v>
      </c>
      <c r="BS124" s="37" t="n">
        <v>0</v>
      </c>
      <c r="BT124" s="37" t="n">
        <v>0</v>
      </c>
      <c r="BU124" s="37" t="n">
        <v>0</v>
      </c>
      <c r="BV124" s="37" t="n">
        <v>0</v>
      </c>
      <c r="BW124" s="37" t="n">
        <v>0</v>
      </c>
      <c r="BX124" s="37" t="n">
        <v>0</v>
      </c>
      <c r="BY124" s="37" t="n">
        <v>0</v>
      </c>
      <c r="BZ124" s="37" t="n">
        <v>0</v>
      </c>
      <c r="CA124" s="37" t="n">
        <v>0</v>
      </c>
      <c r="CB124" s="37" t="n">
        <v>0</v>
      </c>
      <c r="CC124" s="37" t="n">
        <v>0</v>
      </c>
      <c r="CD124" s="37" t="n">
        <v>0</v>
      </c>
      <c r="CE124" s="37" t="n">
        <v>0</v>
      </c>
      <c r="CF124" s="37" t="n">
        <v>0</v>
      </c>
      <c r="CG124" s="37" t="n">
        <v>0</v>
      </c>
      <c r="CH124" s="37" t="n">
        <v>0</v>
      </c>
      <c r="CI124" s="37" t="n">
        <v>0</v>
      </c>
      <c r="CJ124" s="37" t="n">
        <v>0</v>
      </c>
      <c r="CK124" s="37" t="n">
        <v>0</v>
      </c>
      <c r="CL124" s="37" t="n">
        <v>0</v>
      </c>
      <c r="CM124" s="37" t="n">
        <v>0</v>
      </c>
      <c r="CN124" s="37" t="n">
        <v>0</v>
      </c>
      <c r="CO124" s="37" t="n">
        <v>0</v>
      </c>
      <c r="CP124" s="37" t="n">
        <v>0</v>
      </c>
      <c r="CQ124" s="37" t="n">
        <v>0</v>
      </c>
      <c r="CR124" s="37" t="n">
        <v>0</v>
      </c>
      <c r="CS124" s="37" t="n">
        <v>0</v>
      </c>
      <c r="CT124" s="37" t="n">
        <v>0</v>
      </c>
      <c r="CU124" s="37" t="n">
        <v>0</v>
      </c>
      <c r="CV124" s="37" t="n">
        <v>0</v>
      </c>
      <c r="CW124" s="37" t="n">
        <v>0</v>
      </c>
      <c r="CX124" s="37" t="n">
        <v>0</v>
      </c>
      <c r="CY124" s="37" t="n">
        <v>0</v>
      </c>
      <c r="CZ124" s="37" t="n">
        <v>0</v>
      </c>
      <c r="DA124" s="37" t="n">
        <v>0</v>
      </c>
      <c r="DB124" s="37" t="n">
        <v>0</v>
      </c>
    </row>
    <row r="125" outlineLevel="3">
      <c r="E125" s="2" t="inlineStr">
        <is>
          <t>Royalty 7</t>
        </is>
      </c>
      <c r="G125" s="21">
        <f>Currency_unit&amp;"'M"</f>
        <v/>
      </c>
      <c r="Y125" s="22">
        <f>SUM(AA125:DB125)</f>
        <v/>
      </c>
      <c r="AA125" s="37" t="n">
        <v>0</v>
      </c>
      <c r="AB125" s="37" t="n">
        <v>0</v>
      </c>
      <c r="AC125" s="37" t="n">
        <v>0</v>
      </c>
      <c r="AD125" s="37" t="n">
        <v>0</v>
      </c>
      <c r="AE125" s="37" t="n">
        <v>0</v>
      </c>
      <c r="AF125" s="37" t="n">
        <v>0</v>
      </c>
      <c r="AG125" s="37" t="n">
        <v>0</v>
      </c>
      <c r="AH125" s="37" t="n">
        <v>0</v>
      </c>
      <c r="AI125" s="37" t="n">
        <v>0</v>
      </c>
      <c r="AJ125" s="37" t="n">
        <v>0</v>
      </c>
      <c r="AK125" s="37" t="n">
        <v>0</v>
      </c>
      <c r="AL125" s="37" t="n">
        <v>0</v>
      </c>
      <c r="AM125" s="37" t="n">
        <v>0</v>
      </c>
      <c r="AN125" s="37" t="n">
        <v>0</v>
      </c>
      <c r="AO125" s="37" t="n">
        <v>0</v>
      </c>
      <c r="AP125" s="37" t="n">
        <v>0</v>
      </c>
      <c r="AQ125" s="37" t="n">
        <v>0</v>
      </c>
      <c r="AR125" s="37" t="n">
        <v>0</v>
      </c>
      <c r="AS125" s="37" t="n">
        <v>0</v>
      </c>
      <c r="AT125" s="37" t="n">
        <v>0</v>
      </c>
      <c r="AU125" s="37" t="n">
        <v>0</v>
      </c>
      <c r="AV125" s="37" t="n">
        <v>0</v>
      </c>
      <c r="AW125" s="37" t="n">
        <v>0</v>
      </c>
      <c r="AX125" s="37" t="n">
        <v>0</v>
      </c>
      <c r="AY125" s="37" t="n">
        <v>0</v>
      </c>
      <c r="AZ125" s="37" t="n">
        <v>0</v>
      </c>
      <c r="BA125" s="37" t="n">
        <v>0</v>
      </c>
      <c r="BB125" s="37" t="n">
        <v>0</v>
      </c>
      <c r="BC125" s="37" t="n">
        <v>0</v>
      </c>
      <c r="BD125" s="37" t="n">
        <v>0</v>
      </c>
      <c r="BE125" s="37" t="n">
        <v>0</v>
      </c>
      <c r="BF125" s="37" t="n">
        <v>0</v>
      </c>
      <c r="BG125" s="37" t="n">
        <v>0</v>
      </c>
      <c r="BH125" s="37" t="n">
        <v>0</v>
      </c>
      <c r="BI125" s="37" t="n">
        <v>0</v>
      </c>
      <c r="BJ125" s="37" t="n">
        <v>0</v>
      </c>
      <c r="BK125" s="37" t="n">
        <v>0</v>
      </c>
      <c r="BL125" s="37" t="n">
        <v>0</v>
      </c>
      <c r="BM125" s="37" t="n">
        <v>0</v>
      </c>
      <c r="BN125" s="37" t="n">
        <v>0</v>
      </c>
      <c r="BO125" s="37" t="n">
        <v>0</v>
      </c>
      <c r="BP125" s="37" t="n">
        <v>0</v>
      </c>
      <c r="BQ125" s="37" t="n">
        <v>0</v>
      </c>
      <c r="BR125" s="37" t="n">
        <v>0</v>
      </c>
      <c r="BS125" s="37" t="n">
        <v>0</v>
      </c>
      <c r="BT125" s="37" t="n">
        <v>0</v>
      </c>
      <c r="BU125" s="37" t="n">
        <v>0</v>
      </c>
      <c r="BV125" s="37" t="n">
        <v>0</v>
      </c>
      <c r="BW125" s="37" t="n">
        <v>0</v>
      </c>
      <c r="BX125" s="37" t="n">
        <v>0</v>
      </c>
      <c r="BY125" s="37" t="n">
        <v>0</v>
      </c>
      <c r="BZ125" s="37" t="n">
        <v>0</v>
      </c>
      <c r="CA125" s="37" t="n">
        <v>0</v>
      </c>
      <c r="CB125" s="37" t="n">
        <v>0</v>
      </c>
      <c r="CC125" s="37" t="n">
        <v>0</v>
      </c>
      <c r="CD125" s="37" t="n">
        <v>0</v>
      </c>
      <c r="CE125" s="37" t="n">
        <v>0</v>
      </c>
      <c r="CF125" s="37" t="n">
        <v>0</v>
      </c>
      <c r="CG125" s="37" t="n">
        <v>0</v>
      </c>
      <c r="CH125" s="37" t="n">
        <v>0</v>
      </c>
      <c r="CI125" s="37" t="n">
        <v>0</v>
      </c>
      <c r="CJ125" s="37" t="n">
        <v>0</v>
      </c>
      <c r="CK125" s="37" t="n">
        <v>0</v>
      </c>
      <c r="CL125" s="37" t="n">
        <v>0</v>
      </c>
      <c r="CM125" s="37" t="n">
        <v>0</v>
      </c>
      <c r="CN125" s="37" t="n">
        <v>0</v>
      </c>
      <c r="CO125" s="37" t="n">
        <v>0</v>
      </c>
      <c r="CP125" s="37" t="n">
        <v>0</v>
      </c>
      <c r="CQ125" s="37" t="n">
        <v>0</v>
      </c>
      <c r="CR125" s="37" t="n">
        <v>0</v>
      </c>
      <c r="CS125" s="37" t="n">
        <v>0</v>
      </c>
      <c r="CT125" s="37" t="n">
        <v>0</v>
      </c>
      <c r="CU125" s="37" t="n">
        <v>0</v>
      </c>
      <c r="CV125" s="37" t="n">
        <v>0</v>
      </c>
      <c r="CW125" s="37" t="n">
        <v>0</v>
      </c>
      <c r="CX125" s="37" t="n">
        <v>0</v>
      </c>
      <c r="CY125" s="37" t="n">
        <v>0</v>
      </c>
      <c r="CZ125" s="37" t="n">
        <v>0</v>
      </c>
      <c r="DA125" s="37" t="n">
        <v>0</v>
      </c>
      <c r="DB125" s="37" t="n">
        <v>0</v>
      </c>
    </row>
    <row r="126" outlineLevel="3">
      <c r="E126" s="2" t="inlineStr">
        <is>
          <t>Royalty 8</t>
        </is>
      </c>
      <c r="G126" s="21">
        <f>Currency_unit&amp;"'M"</f>
        <v/>
      </c>
      <c r="Y126" s="22">
        <f>SUM(AA126:DB126)</f>
        <v/>
      </c>
      <c r="AA126" s="37" t="n">
        <v>0</v>
      </c>
      <c r="AB126" s="37" t="n">
        <v>0</v>
      </c>
      <c r="AC126" s="37" t="n">
        <v>0</v>
      </c>
      <c r="AD126" s="37" t="n">
        <v>0</v>
      </c>
      <c r="AE126" s="37" t="n">
        <v>0</v>
      </c>
      <c r="AF126" s="37" t="n">
        <v>0</v>
      </c>
      <c r="AG126" s="37" t="n">
        <v>0</v>
      </c>
      <c r="AH126" s="37" t="n">
        <v>0</v>
      </c>
      <c r="AI126" s="37" t="n">
        <v>0</v>
      </c>
      <c r="AJ126" s="37" t="n">
        <v>0</v>
      </c>
      <c r="AK126" s="37" t="n">
        <v>0</v>
      </c>
      <c r="AL126" s="37" t="n">
        <v>0</v>
      </c>
      <c r="AM126" s="37" t="n">
        <v>0</v>
      </c>
      <c r="AN126" s="37" t="n">
        <v>0</v>
      </c>
      <c r="AO126" s="37" t="n">
        <v>0</v>
      </c>
      <c r="AP126" s="37" t="n">
        <v>0</v>
      </c>
      <c r="AQ126" s="37" t="n">
        <v>0</v>
      </c>
      <c r="AR126" s="37" t="n">
        <v>0</v>
      </c>
      <c r="AS126" s="37" t="n">
        <v>0</v>
      </c>
      <c r="AT126" s="37" t="n">
        <v>0</v>
      </c>
      <c r="AU126" s="37" t="n">
        <v>0</v>
      </c>
      <c r="AV126" s="37" t="n">
        <v>0</v>
      </c>
      <c r="AW126" s="37" t="n">
        <v>0</v>
      </c>
      <c r="AX126" s="37" t="n">
        <v>0</v>
      </c>
      <c r="AY126" s="37" t="n">
        <v>0</v>
      </c>
      <c r="AZ126" s="37" t="n">
        <v>0</v>
      </c>
      <c r="BA126" s="37" t="n">
        <v>0</v>
      </c>
      <c r="BB126" s="37" t="n">
        <v>0</v>
      </c>
      <c r="BC126" s="37" t="n">
        <v>0</v>
      </c>
      <c r="BD126" s="37" t="n">
        <v>0</v>
      </c>
      <c r="BE126" s="37" t="n">
        <v>0</v>
      </c>
      <c r="BF126" s="37" t="n">
        <v>0</v>
      </c>
      <c r="BG126" s="37" t="n">
        <v>0</v>
      </c>
      <c r="BH126" s="37" t="n">
        <v>0</v>
      </c>
      <c r="BI126" s="37" t="n">
        <v>0</v>
      </c>
      <c r="BJ126" s="37" t="n">
        <v>0</v>
      </c>
      <c r="BK126" s="37" t="n">
        <v>0</v>
      </c>
      <c r="BL126" s="37" t="n">
        <v>0</v>
      </c>
      <c r="BM126" s="37" t="n">
        <v>0</v>
      </c>
      <c r="BN126" s="37" t="n">
        <v>0</v>
      </c>
      <c r="BO126" s="37" t="n">
        <v>0</v>
      </c>
      <c r="BP126" s="37" t="n">
        <v>0</v>
      </c>
      <c r="BQ126" s="37" t="n">
        <v>0</v>
      </c>
      <c r="BR126" s="37" t="n">
        <v>0</v>
      </c>
      <c r="BS126" s="37" t="n">
        <v>0</v>
      </c>
      <c r="BT126" s="37" t="n">
        <v>0</v>
      </c>
      <c r="BU126" s="37" t="n">
        <v>0</v>
      </c>
      <c r="BV126" s="37" t="n">
        <v>0</v>
      </c>
      <c r="BW126" s="37" t="n">
        <v>0</v>
      </c>
      <c r="BX126" s="37" t="n">
        <v>0</v>
      </c>
      <c r="BY126" s="37" t="n">
        <v>0</v>
      </c>
      <c r="BZ126" s="37" t="n">
        <v>0</v>
      </c>
      <c r="CA126" s="37" t="n">
        <v>0</v>
      </c>
      <c r="CB126" s="37" t="n">
        <v>0</v>
      </c>
      <c r="CC126" s="37" t="n">
        <v>0</v>
      </c>
      <c r="CD126" s="37" t="n">
        <v>0</v>
      </c>
      <c r="CE126" s="37" t="n">
        <v>0</v>
      </c>
      <c r="CF126" s="37" t="n">
        <v>0</v>
      </c>
      <c r="CG126" s="37" t="n">
        <v>0</v>
      </c>
      <c r="CH126" s="37" t="n">
        <v>0</v>
      </c>
      <c r="CI126" s="37" t="n">
        <v>0</v>
      </c>
      <c r="CJ126" s="37" t="n">
        <v>0</v>
      </c>
      <c r="CK126" s="37" t="n">
        <v>0</v>
      </c>
      <c r="CL126" s="37" t="n">
        <v>0</v>
      </c>
      <c r="CM126" s="37" t="n">
        <v>0</v>
      </c>
      <c r="CN126" s="37" t="n">
        <v>0</v>
      </c>
      <c r="CO126" s="37" t="n">
        <v>0</v>
      </c>
      <c r="CP126" s="37" t="n">
        <v>0</v>
      </c>
      <c r="CQ126" s="37" t="n">
        <v>0</v>
      </c>
      <c r="CR126" s="37" t="n">
        <v>0</v>
      </c>
      <c r="CS126" s="37" t="n">
        <v>0</v>
      </c>
      <c r="CT126" s="37" t="n">
        <v>0</v>
      </c>
      <c r="CU126" s="37" t="n">
        <v>0</v>
      </c>
      <c r="CV126" s="37" t="n">
        <v>0</v>
      </c>
      <c r="CW126" s="37" t="n">
        <v>0</v>
      </c>
      <c r="CX126" s="37" t="n">
        <v>0</v>
      </c>
      <c r="CY126" s="37" t="n">
        <v>0</v>
      </c>
      <c r="CZ126" s="37" t="n">
        <v>0</v>
      </c>
      <c r="DA126" s="37" t="n">
        <v>0</v>
      </c>
      <c r="DB126" s="37" t="n">
        <v>0</v>
      </c>
    </row>
    <row r="127" outlineLevel="3">
      <c r="E127" s="2" t="inlineStr">
        <is>
          <t>Royalty 9</t>
        </is>
      </c>
      <c r="G127" s="21">
        <f>Currency_unit&amp;"'M"</f>
        <v/>
      </c>
      <c r="Y127" s="22">
        <f>SUM(AA127:DB127)</f>
        <v/>
      </c>
      <c r="AA127" s="37" t="n">
        <v>0</v>
      </c>
      <c r="AB127" s="37" t="n">
        <v>0</v>
      </c>
      <c r="AC127" s="37" t="n">
        <v>0</v>
      </c>
      <c r="AD127" s="37" t="n">
        <v>0</v>
      </c>
      <c r="AE127" s="37" t="n">
        <v>0</v>
      </c>
      <c r="AF127" s="37" t="n">
        <v>0</v>
      </c>
      <c r="AG127" s="37" t="n">
        <v>0</v>
      </c>
      <c r="AH127" s="37" t="n">
        <v>0</v>
      </c>
      <c r="AI127" s="37" t="n">
        <v>0</v>
      </c>
      <c r="AJ127" s="37" t="n">
        <v>0</v>
      </c>
      <c r="AK127" s="37" t="n">
        <v>0</v>
      </c>
      <c r="AL127" s="37" t="n">
        <v>0</v>
      </c>
      <c r="AM127" s="37" t="n">
        <v>0</v>
      </c>
      <c r="AN127" s="37" t="n">
        <v>0</v>
      </c>
      <c r="AO127" s="37" t="n">
        <v>0</v>
      </c>
      <c r="AP127" s="37" t="n">
        <v>0</v>
      </c>
      <c r="AQ127" s="37" t="n">
        <v>0</v>
      </c>
      <c r="AR127" s="37" t="n">
        <v>0</v>
      </c>
      <c r="AS127" s="37" t="n">
        <v>0</v>
      </c>
      <c r="AT127" s="37" t="n">
        <v>0</v>
      </c>
      <c r="AU127" s="37" t="n">
        <v>0</v>
      </c>
      <c r="AV127" s="37" t="n">
        <v>0</v>
      </c>
      <c r="AW127" s="37" t="n">
        <v>0</v>
      </c>
      <c r="AX127" s="37" t="n">
        <v>0</v>
      </c>
      <c r="AY127" s="37" t="n">
        <v>0</v>
      </c>
      <c r="AZ127" s="37" t="n">
        <v>0</v>
      </c>
      <c r="BA127" s="37" t="n">
        <v>0</v>
      </c>
      <c r="BB127" s="37" t="n">
        <v>0</v>
      </c>
      <c r="BC127" s="37" t="n">
        <v>0</v>
      </c>
      <c r="BD127" s="37" t="n">
        <v>0</v>
      </c>
      <c r="BE127" s="37" t="n">
        <v>0</v>
      </c>
      <c r="BF127" s="37" t="n">
        <v>0</v>
      </c>
      <c r="BG127" s="37" t="n">
        <v>0</v>
      </c>
      <c r="BH127" s="37" t="n">
        <v>0</v>
      </c>
      <c r="BI127" s="37" t="n">
        <v>0</v>
      </c>
      <c r="BJ127" s="37" t="n">
        <v>0</v>
      </c>
      <c r="BK127" s="37" t="n">
        <v>0</v>
      </c>
      <c r="BL127" s="37" t="n">
        <v>0</v>
      </c>
      <c r="BM127" s="37" t="n">
        <v>0</v>
      </c>
      <c r="BN127" s="37" t="n">
        <v>0</v>
      </c>
      <c r="BO127" s="37" t="n">
        <v>0</v>
      </c>
      <c r="BP127" s="37" t="n">
        <v>0</v>
      </c>
      <c r="BQ127" s="37" t="n">
        <v>0</v>
      </c>
      <c r="BR127" s="37" t="n">
        <v>0</v>
      </c>
      <c r="BS127" s="37" t="n">
        <v>0</v>
      </c>
      <c r="BT127" s="37" t="n">
        <v>0</v>
      </c>
      <c r="BU127" s="37" t="n">
        <v>0</v>
      </c>
      <c r="BV127" s="37" t="n">
        <v>0</v>
      </c>
      <c r="BW127" s="37" t="n">
        <v>0</v>
      </c>
      <c r="BX127" s="37" t="n">
        <v>0</v>
      </c>
      <c r="BY127" s="37" t="n">
        <v>0</v>
      </c>
      <c r="BZ127" s="37" t="n">
        <v>0</v>
      </c>
      <c r="CA127" s="37" t="n">
        <v>0</v>
      </c>
      <c r="CB127" s="37" t="n">
        <v>0</v>
      </c>
      <c r="CC127" s="37" t="n">
        <v>0</v>
      </c>
      <c r="CD127" s="37" t="n">
        <v>0</v>
      </c>
      <c r="CE127" s="37" t="n">
        <v>0</v>
      </c>
      <c r="CF127" s="37" t="n">
        <v>0</v>
      </c>
      <c r="CG127" s="37" t="n">
        <v>0</v>
      </c>
      <c r="CH127" s="37" t="n">
        <v>0</v>
      </c>
      <c r="CI127" s="37" t="n">
        <v>0</v>
      </c>
      <c r="CJ127" s="37" t="n">
        <v>0</v>
      </c>
      <c r="CK127" s="37" t="n">
        <v>0</v>
      </c>
      <c r="CL127" s="37" t="n">
        <v>0</v>
      </c>
      <c r="CM127" s="37" t="n">
        <v>0</v>
      </c>
      <c r="CN127" s="37" t="n">
        <v>0</v>
      </c>
      <c r="CO127" s="37" t="n">
        <v>0</v>
      </c>
      <c r="CP127" s="37" t="n">
        <v>0</v>
      </c>
      <c r="CQ127" s="37" t="n">
        <v>0</v>
      </c>
      <c r="CR127" s="37" t="n">
        <v>0</v>
      </c>
      <c r="CS127" s="37" t="n">
        <v>0</v>
      </c>
      <c r="CT127" s="37" t="n">
        <v>0</v>
      </c>
      <c r="CU127" s="37" t="n">
        <v>0</v>
      </c>
      <c r="CV127" s="37" t="n">
        <v>0</v>
      </c>
      <c r="CW127" s="37" t="n">
        <v>0</v>
      </c>
      <c r="CX127" s="37" t="n">
        <v>0</v>
      </c>
      <c r="CY127" s="37" t="n">
        <v>0</v>
      </c>
      <c r="CZ127" s="37" t="n">
        <v>0</v>
      </c>
      <c r="DA127" s="37" t="n">
        <v>0</v>
      </c>
      <c r="DB127" s="37" t="n">
        <v>0</v>
      </c>
    </row>
    <row r="128" outlineLevel="3">
      <c r="E128" s="2" t="inlineStr">
        <is>
          <t>Royalty 10</t>
        </is>
      </c>
      <c r="G128" s="21">
        <f>Currency_unit&amp;"'M"</f>
        <v/>
      </c>
      <c r="Y128" s="22">
        <f>SUM(AA128:DB128)</f>
        <v/>
      </c>
      <c r="AA128" s="37" t="n">
        <v>0</v>
      </c>
      <c r="AB128" s="37" t="n">
        <v>0</v>
      </c>
      <c r="AC128" s="37" t="n">
        <v>0</v>
      </c>
      <c r="AD128" s="37" t="n">
        <v>0</v>
      </c>
      <c r="AE128" s="37" t="n">
        <v>0</v>
      </c>
      <c r="AF128" s="37" t="n">
        <v>0</v>
      </c>
      <c r="AG128" s="37" t="n">
        <v>0</v>
      </c>
      <c r="AH128" s="37" t="n">
        <v>0</v>
      </c>
      <c r="AI128" s="37" t="n">
        <v>0</v>
      </c>
      <c r="AJ128" s="37" t="n">
        <v>0</v>
      </c>
      <c r="AK128" s="37" t="n">
        <v>0</v>
      </c>
      <c r="AL128" s="37" t="n">
        <v>0</v>
      </c>
      <c r="AM128" s="37" t="n">
        <v>0</v>
      </c>
      <c r="AN128" s="37" t="n">
        <v>0</v>
      </c>
      <c r="AO128" s="37" t="n">
        <v>0</v>
      </c>
      <c r="AP128" s="37" t="n">
        <v>0</v>
      </c>
      <c r="AQ128" s="37" t="n">
        <v>0</v>
      </c>
      <c r="AR128" s="37" t="n">
        <v>0</v>
      </c>
      <c r="AS128" s="37" t="n">
        <v>0</v>
      </c>
      <c r="AT128" s="37" t="n">
        <v>0</v>
      </c>
      <c r="AU128" s="37" t="n">
        <v>0</v>
      </c>
      <c r="AV128" s="37" t="n">
        <v>0</v>
      </c>
      <c r="AW128" s="37" t="n">
        <v>0</v>
      </c>
      <c r="AX128" s="37" t="n">
        <v>0</v>
      </c>
      <c r="AY128" s="37" t="n">
        <v>0</v>
      </c>
      <c r="AZ128" s="37" t="n">
        <v>0</v>
      </c>
      <c r="BA128" s="37" t="n">
        <v>0</v>
      </c>
      <c r="BB128" s="37" t="n">
        <v>0</v>
      </c>
      <c r="BC128" s="37" t="n">
        <v>0</v>
      </c>
      <c r="BD128" s="37" t="n">
        <v>0</v>
      </c>
      <c r="BE128" s="37" t="n">
        <v>0</v>
      </c>
      <c r="BF128" s="37" t="n">
        <v>0</v>
      </c>
      <c r="BG128" s="37" t="n">
        <v>0</v>
      </c>
      <c r="BH128" s="37" t="n">
        <v>0</v>
      </c>
      <c r="BI128" s="37" t="n">
        <v>0</v>
      </c>
      <c r="BJ128" s="37" t="n">
        <v>0</v>
      </c>
      <c r="BK128" s="37" t="n">
        <v>0</v>
      </c>
      <c r="BL128" s="37" t="n">
        <v>0</v>
      </c>
      <c r="BM128" s="37" t="n">
        <v>0</v>
      </c>
      <c r="BN128" s="37" t="n">
        <v>0</v>
      </c>
      <c r="BO128" s="37" t="n">
        <v>0</v>
      </c>
      <c r="BP128" s="37" t="n">
        <v>0</v>
      </c>
      <c r="BQ128" s="37" t="n">
        <v>0</v>
      </c>
      <c r="BR128" s="37" t="n">
        <v>0</v>
      </c>
      <c r="BS128" s="37" t="n">
        <v>0</v>
      </c>
      <c r="BT128" s="37" t="n">
        <v>0</v>
      </c>
      <c r="BU128" s="37" t="n">
        <v>0</v>
      </c>
      <c r="BV128" s="37" t="n">
        <v>0</v>
      </c>
      <c r="BW128" s="37" t="n">
        <v>0</v>
      </c>
      <c r="BX128" s="37" t="n">
        <v>0</v>
      </c>
      <c r="BY128" s="37" t="n">
        <v>0</v>
      </c>
      <c r="BZ128" s="37" t="n">
        <v>0</v>
      </c>
      <c r="CA128" s="37" t="n">
        <v>0</v>
      </c>
      <c r="CB128" s="37" t="n">
        <v>0</v>
      </c>
      <c r="CC128" s="37" t="n">
        <v>0</v>
      </c>
      <c r="CD128" s="37" t="n">
        <v>0</v>
      </c>
      <c r="CE128" s="37" t="n">
        <v>0</v>
      </c>
      <c r="CF128" s="37" t="n">
        <v>0</v>
      </c>
      <c r="CG128" s="37" t="n">
        <v>0</v>
      </c>
      <c r="CH128" s="37" t="n">
        <v>0</v>
      </c>
      <c r="CI128" s="37" t="n">
        <v>0</v>
      </c>
      <c r="CJ128" s="37" t="n">
        <v>0</v>
      </c>
      <c r="CK128" s="37" t="n">
        <v>0</v>
      </c>
      <c r="CL128" s="37" t="n">
        <v>0</v>
      </c>
      <c r="CM128" s="37" t="n">
        <v>0</v>
      </c>
      <c r="CN128" s="37" t="n">
        <v>0</v>
      </c>
      <c r="CO128" s="37" t="n">
        <v>0</v>
      </c>
      <c r="CP128" s="37" t="n">
        <v>0</v>
      </c>
      <c r="CQ128" s="37" t="n">
        <v>0</v>
      </c>
      <c r="CR128" s="37" t="n">
        <v>0</v>
      </c>
      <c r="CS128" s="37" t="n">
        <v>0</v>
      </c>
      <c r="CT128" s="37" t="n">
        <v>0</v>
      </c>
      <c r="CU128" s="37" t="n">
        <v>0</v>
      </c>
      <c r="CV128" s="37" t="n">
        <v>0</v>
      </c>
      <c r="CW128" s="37" t="n">
        <v>0</v>
      </c>
      <c r="CX128" s="37" t="n">
        <v>0</v>
      </c>
      <c r="CY128" s="37" t="n">
        <v>0</v>
      </c>
      <c r="CZ128" s="37" t="n">
        <v>0</v>
      </c>
      <c r="DA128" s="37" t="n">
        <v>0</v>
      </c>
      <c r="DB128" s="37" t="n">
        <v>0</v>
      </c>
    </row>
    <row r="129" outlineLevel="3">
      <c r="E129" s="25" t="inlineStr">
        <is>
          <t>Net revenue</t>
        </is>
      </c>
      <c r="G129" s="21">
        <f>Currency_unit&amp;"'M"</f>
        <v/>
      </c>
      <c r="Y129" s="26">
        <f>SUM(AA129:DB129)</f>
        <v/>
      </c>
      <c r="AA129" s="33">
        <f>AA118-SUM(AA119:AA128)</f>
        <v/>
      </c>
      <c r="AB129" s="33">
        <f>AB118-SUM(AB119:AB128)</f>
        <v/>
      </c>
      <c r="AC129" s="33">
        <f>AC118-SUM(AC119:AC128)</f>
        <v/>
      </c>
      <c r="AD129" s="33">
        <f>AD118-SUM(AD119:AD128)</f>
        <v/>
      </c>
      <c r="AE129" s="33">
        <f>AE118-SUM(AE119:AE128)</f>
        <v/>
      </c>
      <c r="AF129" s="33">
        <f>AF118-SUM(AF119:AF128)</f>
        <v/>
      </c>
      <c r="AG129" s="33">
        <f>AG118-SUM(AG119:AG128)</f>
        <v/>
      </c>
      <c r="AH129" s="33">
        <f>AH118-SUM(AH119:AH128)</f>
        <v/>
      </c>
      <c r="AI129" s="33">
        <f>AI118-SUM(AI119:AI128)</f>
        <v/>
      </c>
      <c r="AJ129" s="33">
        <f>AJ118-SUM(AJ119:AJ128)</f>
        <v/>
      </c>
      <c r="AK129" s="33">
        <f>AK118-SUM(AK119:AK128)</f>
        <v/>
      </c>
      <c r="AL129" s="33">
        <f>AL118-SUM(AL119:AL128)</f>
        <v/>
      </c>
      <c r="AM129" s="33">
        <f>AM118-SUM(AM119:AM128)</f>
        <v/>
      </c>
      <c r="AN129" s="33">
        <f>AN118-SUM(AN119:AN128)</f>
        <v/>
      </c>
      <c r="AO129" s="33">
        <f>AO118-SUM(AO119:AO128)</f>
        <v/>
      </c>
      <c r="AP129" s="33">
        <f>AP118-SUM(AP119:AP128)</f>
        <v/>
      </c>
      <c r="AQ129" s="33">
        <f>AQ118-SUM(AQ119:AQ128)</f>
        <v/>
      </c>
      <c r="AR129" s="33">
        <f>AR118-SUM(AR119:AR128)</f>
        <v/>
      </c>
      <c r="AS129" s="33">
        <f>AS118-SUM(AS119:AS128)</f>
        <v/>
      </c>
      <c r="AT129" s="33">
        <f>AT118-SUM(AT119:AT128)</f>
        <v/>
      </c>
      <c r="AU129" s="33">
        <f>AU118-SUM(AU119:AU128)</f>
        <v/>
      </c>
      <c r="AV129" s="33">
        <f>AV118-SUM(AV119:AV128)</f>
        <v/>
      </c>
      <c r="AW129" s="33">
        <f>AW118-SUM(AW119:AW128)</f>
        <v/>
      </c>
      <c r="AX129" s="33">
        <f>AX118-SUM(AX119:AX128)</f>
        <v/>
      </c>
      <c r="AY129" s="33">
        <f>AY118-SUM(AY119:AY128)</f>
        <v/>
      </c>
      <c r="AZ129" s="33">
        <f>AZ118-SUM(AZ119:AZ128)</f>
        <v/>
      </c>
      <c r="BA129" s="33">
        <f>BA118-SUM(BA119:BA128)</f>
        <v/>
      </c>
      <c r="BB129" s="33">
        <f>BB118-SUM(BB119:BB128)</f>
        <v/>
      </c>
      <c r="BC129" s="33">
        <f>BC118-SUM(BC119:BC128)</f>
        <v/>
      </c>
      <c r="BD129" s="33">
        <f>BD118-SUM(BD119:BD128)</f>
        <v/>
      </c>
      <c r="BE129" s="33">
        <f>BE118-SUM(BE119:BE128)</f>
        <v/>
      </c>
      <c r="BF129" s="33">
        <f>BF118-SUM(BF119:BF128)</f>
        <v/>
      </c>
      <c r="BG129" s="33">
        <f>BG118-SUM(BG119:BG128)</f>
        <v/>
      </c>
      <c r="BH129" s="33">
        <f>BH118-SUM(BH119:BH128)</f>
        <v/>
      </c>
      <c r="BI129" s="33">
        <f>BI118-SUM(BI119:BI128)</f>
        <v/>
      </c>
      <c r="BJ129" s="33">
        <f>BJ118-SUM(BJ119:BJ128)</f>
        <v/>
      </c>
      <c r="BK129" s="33">
        <f>BK118-SUM(BK119:BK128)</f>
        <v/>
      </c>
      <c r="BL129" s="33">
        <f>BL118-SUM(BL119:BL128)</f>
        <v/>
      </c>
      <c r="BM129" s="33">
        <f>BM118-SUM(BM119:BM128)</f>
        <v/>
      </c>
      <c r="BN129" s="33">
        <f>BN118-SUM(BN119:BN128)</f>
        <v/>
      </c>
      <c r="BO129" s="33">
        <f>BO118-SUM(BO119:BO128)</f>
        <v/>
      </c>
      <c r="BP129" s="33">
        <f>BP118-SUM(BP119:BP128)</f>
        <v/>
      </c>
      <c r="BQ129" s="33">
        <f>BQ118-SUM(BQ119:BQ128)</f>
        <v/>
      </c>
      <c r="BR129" s="33">
        <f>BR118-SUM(BR119:BR128)</f>
        <v/>
      </c>
      <c r="BS129" s="33">
        <f>BS118-SUM(BS119:BS128)</f>
        <v/>
      </c>
      <c r="BT129" s="33">
        <f>BT118-SUM(BT119:BT128)</f>
        <v/>
      </c>
      <c r="BU129" s="33">
        <f>BU118-SUM(BU119:BU128)</f>
        <v/>
      </c>
      <c r="BV129" s="33">
        <f>BV118-SUM(BV119:BV128)</f>
        <v/>
      </c>
      <c r="BW129" s="33">
        <f>BW118-SUM(BW119:BW128)</f>
        <v/>
      </c>
      <c r="BX129" s="33">
        <f>BX118-SUM(BX119:BX128)</f>
        <v/>
      </c>
      <c r="BY129" s="33">
        <f>BY118-SUM(BY119:BY128)</f>
        <v/>
      </c>
      <c r="BZ129" s="33">
        <f>BZ118-SUM(BZ119:BZ128)</f>
        <v/>
      </c>
      <c r="CA129" s="33">
        <f>CA118-SUM(CA119:CA128)</f>
        <v/>
      </c>
      <c r="CB129" s="33">
        <f>CB118-SUM(CB119:CB128)</f>
        <v/>
      </c>
      <c r="CC129" s="33">
        <f>CC118-SUM(CC119:CC128)</f>
        <v/>
      </c>
      <c r="CD129" s="33">
        <f>CD118-SUM(CD119:CD128)</f>
        <v/>
      </c>
      <c r="CE129" s="33">
        <f>CE118-SUM(CE119:CE128)</f>
        <v/>
      </c>
      <c r="CF129" s="33">
        <f>CF118-SUM(CF119:CF128)</f>
        <v/>
      </c>
      <c r="CG129" s="33">
        <f>CG118-SUM(CG119:CG128)</f>
        <v/>
      </c>
      <c r="CH129" s="33">
        <f>CH118-SUM(CH119:CH128)</f>
        <v/>
      </c>
      <c r="CI129" s="33">
        <f>CI118-SUM(CI119:CI128)</f>
        <v/>
      </c>
      <c r="CJ129" s="33">
        <f>CJ118-SUM(CJ119:CJ128)</f>
        <v/>
      </c>
      <c r="CK129" s="33">
        <f>CK118-SUM(CK119:CK128)</f>
        <v/>
      </c>
      <c r="CL129" s="33">
        <f>CL118-SUM(CL119:CL128)</f>
        <v/>
      </c>
      <c r="CM129" s="33">
        <f>CM118-SUM(CM119:CM128)</f>
        <v/>
      </c>
      <c r="CN129" s="33">
        <f>CN118-SUM(CN119:CN128)</f>
        <v/>
      </c>
      <c r="CO129" s="33">
        <f>CO118-SUM(CO119:CO128)</f>
        <v/>
      </c>
      <c r="CP129" s="33">
        <f>CP118-SUM(CP119:CP128)</f>
        <v/>
      </c>
      <c r="CQ129" s="33">
        <f>CQ118-SUM(CQ119:CQ128)</f>
        <v/>
      </c>
      <c r="CR129" s="33">
        <f>CR118-SUM(CR119:CR128)</f>
        <v/>
      </c>
      <c r="CS129" s="33">
        <f>CS118-SUM(CS119:CS128)</f>
        <v/>
      </c>
      <c r="CT129" s="33">
        <f>CT118-SUM(CT119:CT128)</f>
        <v/>
      </c>
      <c r="CU129" s="33">
        <f>CU118-SUM(CU119:CU128)</f>
        <v/>
      </c>
      <c r="CV129" s="33">
        <f>CV118-SUM(CV119:CV128)</f>
        <v/>
      </c>
      <c r="CW129" s="33">
        <f>CW118-SUM(CW119:CW128)</f>
        <v/>
      </c>
      <c r="CX129" s="33">
        <f>CX118-SUM(CX119:CX128)</f>
        <v/>
      </c>
      <c r="CY129" s="33">
        <f>CY118-SUM(CY119:CY128)</f>
        <v/>
      </c>
      <c r="CZ129" s="33">
        <f>CZ118-SUM(CZ119:CZ128)</f>
        <v/>
      </c>
      <c r="DA129" s="33">
        <f>DA118-SUM(DA119:DA128)</f>
        <v/>
      </c>
      <c r="DB129" s="33">
        <f>DB118-SUM(DB119:DB128)</f>
        <v/>
      </c>
    </row>
    <row r="130" outlineLevel="3"/>
    <row r="131" outlineLevel="2"/>
    <row r="132" outlineLevel="1"/>
    <row r="133" outlineLevel="1" ht="20.4" customHeight="1" thickBot="1">
      <c r="A133" s="18" t="inlineStr">
        <is>
          <t>OPEX</t>
        </is>
      </c>
      <c r="B133" s="18" t="n"/>
      <c r="C133" s="18" t="n"/>
      <c r="D133" s="18" t="n"/>
      <c r="E133" s="18" t="n"/>
      <c r="F133" s="18" t="n"/>
      <c r="G133" s="18" t="n"/>
      <c r="H133" s="18" t="n"/>
      <c r="I133" s="18" t="n"/>
      <c r="J133" s="18" t="n"/>
      <c r="K133" s="18" t="n"/>
      <c r="L133" s="18" t="n"/>
      <c r="M133" s="18" t="n"/>
      <c r="N133" s="18" t="n"/>
      <c r="O133" s="18" t="n"/>
      <c r="P133" s="18" t="n"/>
      <c r="Q133" s="18" t="n"/>
      <c r="R133" s="18" t="n"/>
      <c r="S133" s="18" t="n"/>
      <c r="T133" s="18" t="n"/>
      <c r="U133" s="18" t="n"/>
      <c r="V133" s="18" t="n"/>
      <c r="W133" s="18" t="n"/>
      <c r="X133" s="18" t="n"/>
      <c r="Y133" s="18" t="n"/>
      <c r="Z133" s="18" t="n"/>
      <c r="AA133" s="18" t="n"/>
      <c r="AB133" s="18" t="n"/>
      <c r="AC133" s="18" t="n"/>
      <c r="AD133" s="18" t="n"/>
      <c r="AE133" s="18" t="n"/>
      <c r="AF133" s="18" t="n"/>
      <c r="AG133" s="18" t="n"/>
      <c r="AH133" s="18" t="n"/>
      <c r="AI133" s="18" t="n"/>
      <c r="AJ133" s="18" t="n"/>
      <c r="AK133" s="18" t="n"/>
      <c r="AL133" s="18" t="n"/>
      <c r="AM133" s="18" t="n"/>
      <c r="AN133" s="18" t="n"/>
      <c r="AO133" s="18" t="n"/>
      <c r="AP133" s="18" t="n"/>
      <c r="AQ133" s="18" t="n"/>
      <c r="AR133" s="18" t="n"/>
      <c r="AS133" s="18" t="n"/>
      <c r="AT133" s="18" t="n"/>
      <c r="AU133" s="18" t="n"/>
      <c r="AV133" s="18" t="n"/>
      <c r="AW133" s="18" t="n"/>
      <c r="AX133" s="18" t="n"/>
      <c r="AY133" s="18" t="n"/>
      <c r="AZ133" s="18" t="n"/>
      <c r="BA133" s="18" t="n"/>
      <c r="BB133" s="18" t="n"/>
      <c r="BC133" s="18" t="n"/>
      <c r="BD133" s="18" t="n"/>
      <c r="BE133" s="18" t="n"/>
      <c r="BF133" s="18" t="n"/>
      <c r="BG133" s="18" t="n"/>
      <c r="BH133" s="18" t="n"/>
      <c r="BI133" s="18" t="n"/>
      <c r="BJ133" s="18" t="n"/>
      <c r="BK133" s="18" t="n"/>
      <c r="BL133" s="18" t="n"/>
      <c r="BM133" s="18" t="n"/>
      <c r="BN133" s="18" t="n"/>
      <c r="BO133" s="18" t="n"/>
      <c r="BP133" s="18" t="n"/>
      <c r="BQ133" s="18" t="n"/>
      <c r="BR133" s="18" t="n"/>
      <c r="BS133" s="18" t="n"/>
      <c r="BT133" s="18" t="n"/>
      <c r="BU133" s="18" t="n"/>
      <c r="BV133" s="18" t="n"/>
      <c r="BW133" s="18" t="n"/>
      <c r="BX133" s="18" t="n"/>
      <c r="BY133" s="18" t="n"/>
      <c r="BZ133" s="18" t="n"/>
      <c r="CA133" s="18" t="n"/>
      <c r="CB133" s="18" t="n"/>
      <c r="CC133" s="18" t="n"/>
      <c r="CD133" s="18" t="n"/>
      <c r="CE133" s="18" t="n"/>
      <c r="CF133" s="18" t="n"/>
      <c r="CG133" s="18" t="n"/>
      <c r="CH133" s="18" t="n"/>
      <c r="CI133" s="18" t="n"/>
      <c r="CJ133" s="18" t="n"/>
      <c r="CK133" s="18" t="n"/>
      <c r="CL133" s="18" t="n"/>
      <c r="CM133" s="18" t="n"/>
      <c r="CN133" s="18" t="n"/>
      <c r="CO133" s="18" t="n"/>
      <c r="CP133" s="18" t="n"/>
      <c r="CQ133" s="18" t="n"/>
      <c r="CR133" s="18" t="n"/>
      <c r="CS133" s="18" t="n"/>
      <c r="CT133" s="18" t="n"/>
      <c r="CU133" s="18" t="n"/>
      <c r="CV133" s="18" t="n"/>
      <c r="CW133" s="18" t="n"/>
      <c r="CX133" s="18" t="n"/>
      <c r="CY133" s="18" t="n"/>
      <c r="CZ133" s="18" t="n"/>
      <c r="DA133" s="18" t="n"/>
      <c r="DB133" s="18" t="n"/>
      <c r="DC133" s="18" t="n"/>
    </row>
    <row r="134" outlineLevel="2" ht="15" customHeight="1" thickTop="1"/>
    <row r="135" outlineLevel="2" ht="18" customHeight="1" thickBot="1">
      <c r="B135" s="19" t="inlineStr">
        <is>
          <t>Variable Costs</t>
        </is>
      </c>
      <c r="C135" s="19" t="n"/>
      <c r="D135" s="19" t="n"/>
      <c r="E135" s="19" t="n"/>
      <c r="F135" s="19" t="n"/>
      <c r="G135" s="19" t="n"/>
      <c r="H135" s="19" t="n"/>
      <c r="I135" s="19" t="n"/>
      <c r="J135" s="19" t="n"/>
      <c r="K135" s="19" t="n"/>
      <c r="L135" s="19" t="n"/>
      <c r="M135" s="19" t="n"/>
      <c r="N135" s="19" t="n"/>
      <c r="O135" s="19" t="n"/>
      <c r="P135" s="19" t="n"/>
      <c r="Q135" s="19" t="n"/>
      <c r="R135" s="19" t="n"/>
      <c r="S135" s="19" t="n"/>
      <c r="T135" s="19" t="n"/>
      <c r="U135" s="19" t="n"/>
      <c r="V135" s="19" t="n"/>
      <c r="W135" s="19" t="n"/>
      <c r="X135" s="19" t="n"/>
      <c r="Y135" s="19" t="n"/>
      <c r="Z135" s="19" t="n"/>
      <c r="AA135" s="19" t="n"/>
      <c r="AB135" s="19" t="n"/>
      <c r="AC135" s="19" t="n"/>
      <c r="AD135" s="19" t="n"/>
      <c r="AE135" s="19" t="n"/>
      <c r="AF135" s="19" t="n"/>
      <c r="AG135" s="19" t="n"/>
      <c r="AH135" s="19" t="n"/>
      <c r="AI135" s="19" t="n"/>
      <c r="AJ135" s="19" t="n"/>
      <c r="AK135" s="19" t="n"/>
      <c r="AL135" s="19" t="n"/>
      <c r="AM135" s="19" t="n"/>
      <c r="AN135" s="19" t="n"/>
      <c r="AO135" s="19" t="n"/>
      <c r="AP135" s="19" t="n"/>
      <c r="AQ135" s="19" t="n"/>
      <c r="AR135" s="19" t="n"/>
      <c r="AS135" s="19" t="n"/>
      <c r="AT135" s="19" t="n"/>
      <c r="AU135" s="19" t="n"/>
      <c r="AV135" s="19" t="n"/>
      <c r="AW135" s="19" t="n"/>
      <c r="AX135" s="19" t="n"/>
      <c r="AY135" s="19" t="n"/>
      <c r="AZ135" s="19" t="n"/>
      <c r="BA135" s="19" t="n"/>
      <c r="BB135" s="19" t="n"/>
      <c r="BC135" s="19" t="n"/>
      <c r="BD135" s="19" t="n"/>
      <c r="BE135" s="19" t="n"/>
      <c r="BF135" s="19" t="n"/>
      <c r="BG135" s="19" t="n"/>
      <c r="BH135" s="19" t="n"/>
      <c r="BI135" s="19" t="n"/>
      <c r="BJ135" s="19" t="n"/>
      <c r="BK135" s="19" t="n"/>
      <c r="BL135" s="19" t="n"/>
      <c r="BM135" s="19" t="n"/>
      <c r="BN135" s="19" t="n"/>
      <c r="BO135" s="19" t="n"/>
      <c r="BP135" s="19" t="n"/>
      <c r="BQ135" s="19" t="n"/>
      <c r="BR135" s="19" t="n"/>
      <c r="BS135" s="19" t="n"/>
      <c r="BT135" s="19" t="n"/>
      <c r="BU135" s="19" t="n"/>
      <c r="BV135" s="19" t="n"/>
      <c r="BW135" s="19" t="n"/>
      <c r="BX135" s="19" t="n"/>
      <c r="BY135" s="19" t="n"/>
      <c r="BZ135" s="19" t="n"/>
      <c r="CA135" s="19" t="n"/>
      <c r="CB135" s="19" t="n"/>
      <c r="CC135" s="19" t="n"/>
      <c r="CD135" s="19" t="n"/>
      <c r="CE135" s="19" t="n"/>
      <c r="CF135" s="19" t="n"/>
      <c r="CG135" s="19" t="n"/>
      <c r="CH135" s="19" t="n"/>
      <c r="CI135" s="19" t="n"/>
      <c r="CJ135" s="19" t="n"/>
      <c r="CK135" s="19" t="n"/>
      <c r="CL135" s="19" t="n"/>
      <c r="CM135" s="19" t="n"/>
      <c r="CN135" s="19" t="n"/>
      <c r="CO135" s="19" t="n"/>
      <c r="CP135" s="19" t="n"/>
      <c r="CQ135" s="19" t="n"/>
      <c r="CR135" s="19" t="n"/>
      <c r="CS135" s="19" t="n"/>
      <c r="CT135" s="19" t="n"/>
      <c r="CU135" s="19" t="n"/>
      <c r="CV135" s="19" t="n"/>
      <c r="CW135" s="19" t="n"/>
      <c r="CX135" s="19" t="n"/>
      <c r="CY135" s="19" t="n"/>
      <c r="CZ135" s="19" t="n"/>
      <c r="DA135" s="19" t="n"/>
      <c r="DB135" s="19" t="n"/>
      <c r="DC135" s="19" t="n"/>
    </row>
    <row r="136" outlineLevel="3" ht="15" customHeight="1" thickTop="1"/>
    <row r="137" outlineLevel="3">
      <c r="C137" s="20" t="inlineStr">
        <is>
          <t>Mining</t>
        </is>
      </c>
    </row>
    <row r="138" outlineLevel="3"/>
    <row r="139" outlineLevel="3">
      <c r="E139" s="2">
        <f>E39</f>
        <v/>
      </c>
      <c r="G139" s="21">
        <f>G39</f>
        <v/>
      </c>
      <c r="Y139" s="22">
        <f>SUM(AA139:DB139)</f>
        <v/>
      </c>
      <c r="AA139" s="23">
        <f>AA39</f>
        <v/>
      </c>
      <c r="AB139" s="23">
        <f>AB39</f>
        <v/>
      </c>
      <c r="AC139" s="23">
        <f>AC39</f>
        <v/>
      </c>
      <c r="AD139" s="23">
        <f>AD39</f>
        <v/>
      </c>
      <c r="AE139" s="23">
        <f>AE39</f>
        <v/>
      </c>
      <c r="AF139" s="23">
        <f>AF39</f>
        <v/>
      </c>
      <c r="AG139" s="23">
        <f>AG39</f>
        <v/>
      </c>
      <c r="AH139" s="23">
        <f>AH39</f>
        <v/>
      </c>
      <c r="AI139" s="23">
        <f>AI39</f>
        <v/>
      </c>
      <c r="AJ139" s="23">
        <f>AJ39</f>
        <v/>
      </c>
      <c r="AK139" s="23">
        <f>AK39</f>
        <v/>
      </c>
      <c r="AL139" s="23">
        <f>AL39</f>
        <v/>
      </c>
      <c r="AM139" s="23">
        <f>AM39</f>
        <v/>
      </c>
      <c r="AN139" s="23">
        <f>AN39</f>
        <v/>
      </c>
      <c r="AO139" s="23">
        <f>AO39</f>
        <v/>
      </c>
      <c r="AP139" s="23">
        <f>AP39</f>
        <v/>
      </c>
      <c r="AQ139" s="23">
        <f>AQ39</f>
        <v/>
      </c>
      <c r="AR139" s="23">
        <f>AR39</f>
        <v/>
      </c>
      <c r="AS139" s="23">
        <f>AS39</f>
        <v/>
      </c>
      <c r="AT139" s="23">
        <f>AT39</f>
        <v/>
      </c>
      <c r="AU139" s="23">
        <f>AU39</f>
        <v/>
      </c>
      <c r="AV139" s="23">
        <f>AV39</f>
        <v/>
      </c>
      <c r="AW139" s="23">
        <f>AW39</f>
        <v/>
      </c>
      <c r="AX139" s="23">
        <f>AX39</f>
        <v/>
      </c>
      <c r="AY139" s="23">
        <f>AY39</f>
        <v/>
      </c>
      <c r="AZ139" s="23">
        <f>AZ39</f>
        <v/>
      </c>
      <c r="BA139" s="23">
        <f>BA39</f>
        <v/>
      </c>
      <c r="BB139" s="23">
        <f>BB39</f>
        <v/>
      </c>
      <c r="BC139" s="23">
        <f>BC39</f>
        <v/>
      </c>
      <c r="BD139" s="23">
        <f>BD39</f>
        <v/>
      </c>
      <c r="BE139" s="23">
        <f>BE39</f>
        <v/>
      </c>
      <c r="BF139" s="23">
        <f>BF39</f>
        <v/>
      </c>
      <c r="BG139" s="23">
        <f>BG39</f>
        <v/>
      </c>
      <c r="BH139" s="23">
        <f>BH39</f>
        <v/>
      </c>
      <c r="BI139" s="23">
        <f>BI39</f>
        <v/>
      </c>
      <c r="BJ139" s="23">
        <f>BJ39</f>
        <v/>
      </c>
      <c r="BK139" s="23">
        <f>BK39</f>
        <v/>
      </c>
      <c r="BL139" s="23">
        <f>BL39</f>
        <v/>
      </c>
      <c r="BM139" s="23">
        <f>BM39</f>
        <v/>
      </c>
      <c r="BN139" s="23">
        <f>BN39</f>
        <v/>
      </c>
      <c r="BO139" s="23">
        <f>BO39</f>
        <v/>
      </c>
      <c r="BP139" s="23">
        <f>BP39</f>
        <v/>
      </c>
      <c r="BQ139" s="23">
        <f>BQ39</f>
        <v/>
      </c>
      <c r="BR139" s="23">
        <f>BR39</f>
        <v/>
      </c>
      <c r="BS139" s="23">
        <f>BS39</f>
        <v/>
      </c>
      <c r="BT139" s="23">
        <f>BT39</f>
        <v/>
      </c>
      <c r="BU139" s="23">
        <f>BU39</f>
        <v/>
      </c>
      <c r="BV139" s="23">
        <f>BV39</f>
        <v/>
      </c>
      <c r="BW139" s="23">
        <f>BW39</f>
        <v/>
      </c>
      <c r="BX139" s="23">
        <f>BX39</f>
        <v/>
      </c>
      <c r="BY139" s="23">
        <f>BY39</f>
        <v/>
      </c>
      <c r="BZ139" s="23">
        <f>BZ39</f>
        <v/>
      </c>
      <c r="CA139" s="23">
        <f>CA39</f>
        <v/>
      </c>
      <c r="CB139" s="23">
        <f>CB39</f>
        <v/>
      </c>
      <c r="CC139" s="23">
        <f>CC39</f>
        <v/>
      </c>
      <c r="CD139" s="23">
        <f>CD39</f>
        <v/>
      </c>
      <c r="CE139" s="23">
        <f>CE39</f>
        <v/>
      </c>
      <c r="CF139" s="23">
        <f>CF39</f>
        <v/>
      </c>
      <c r="CG139" s="23">
        <f>CG39</f>
        <v/>
      </c>
      <c r="CH139" s="23">
        <f>CH39</f>
        <v/>
      </c>
      <c r="CI139" s="23">
        <f>CI39</f>
        <v/>
      </c>
      <c r="CJ139" s="23">
        <f>CJ39</f>
        <v/>
      </c>
      <c r="CK139" s="23">
        <f>CK39</f>
        <v/>
      </c>
      <c r="CL139" s="23">
        <f>CL39</f>
        <v/>
      </c>
      <c r="CM139" s="23">
        <f>CM39</f>
        <v/>
      </c>
      <c r="CN139" s="23">
        <f>CN39</f>
        <v/>
      </c>
      <c r="CO139" s="23">
        <f>CO39</f>
        <v/>
      </c>
      <c r="CP139" s="23">
        <f>CP39</f>
        <v/>
      </c>
      <c r="CQ139" s="23">
        <f>CQ39</f>
        <v/>
      </c>
      <c r="CR139" s="23">
        <f>CR39</f>
        <v/>
      </c>
      <c r="CS139" s="23">
        <f>CS39</f>
        <v/>
      </c>
      <c r="CT139" s="23">
        <f>CT39</f>
        <v/>
      </c>
      <c r="CU139" s="23">
        <f>CU39</f>
        <v/>
      </c>
      <c r="CV139" s="23">
        <f>CV39</f>
        <v/>
      </c>
      <c r="CW139" s="23">
        <f>CW39</f>
        <v/>
      </c>
      <c r="CX139" s="23">
        <f>CX39</f>
        <v/>
      </c>
      <c r="CY139" s="23">
        <f>CY39</f>
        <v/>
      </c>
      <c r="CZ139" s="23">
        <f>CZ39</f>
        <v/>
      </c>
      <c r="DA139" s="23">
        <f>DA39</f>
        <v/>
      </c>
      <c r="DB139" s="23">
        <f>DB39</f>
        <v/>
      </c>
    </row>
    <row r="140" outlineLevel="3">
      <c r="E140" s="2">
        <f>E41</f>
        <v/>
      </c>
      <c r="G140" s="21">
        <f>G41</f>
        <v/>
      </c>
      <c r="Y140" s="22">
        <f>SUM(AA140:DB140)</f>
        <v/>
      </c>
      <c r="AA140" s="23">
        <f>AA41</f>
        <v/>
      </c>
      <c r="AB140" s="23">
        <f>AB41</f>
        <v/>
      </c>
      <c r="AC140" s="23">
        <f>AC41</f>
        <v/>
      </c>
      <c r="AD140" s="23">
        <f>AD41</f>
        <v/>
      </c>
      <c r="AE140" s="23">
        <f>AE41</f>
        <v/>
      </c>
      <c r="AF140" s="23">
        <f>AF41</f>
        <v/>
      </c>
      <c r="AG140" s="23">
        <f>AG41</f>
        <v/>
      </c>
      <c r="AH140" s="23">
        <f>AH41</f>
        <v/>
      </c>
      <c r="AI140" s="23">
        <f>AI41</f>
        <v/>
      </c>
      <c r="AJ140" s="23">
        <f>AJ41</f>
        <v/>
      </c>
      <c r="AK140" s="23">
        <f>AK41</f>
        <v/>
      </c>
      <c r="AL140" s="23">
        <f>AL41</f>
        <v/>
      </c>
      <c r="AM140" s="23">
        <f>AM41</f>
        <v/>
      </c>
      <c r="AN140" s="23">
        <f>AN41</f>
        <v/>
      </c>
      <c r="AO140" s="23">
        <f>AO41</f>
        <v/>
      </c>
      <c r="AP140" s="23">
        <f>AP41</f>
        <v/>
      </c>
      <c r="AQ140" s="23">
        <f>AQ41</f>
        <v/>
      </c>
      <c r="AR140" s="23">
        <f>AR41</f>
        <v/>
      </c>
      <c r="AS140" s="23">
        <f>AS41</f>
        <v/>
      </c>
      <c r="AT140" s="23">
        <f>AT41</f>
        <v/>
      </c>
      <c r="AU140" s="23">
        <f>AU41</f>
        <v/>
      </c>
      <c r="AV140" s="23">
        <f>AV41</f>
        <v/>
      </c>
      <c r="AW140" s="23">
        <f>AW41</f>
        <v/>
      </c>
      <c r="AX140" s="23">
        <f>AX41</f>
        <v/>
      </c>
      <c r="AY140" s="23">
        <f>AY41</f>
        <v/>
      </c>
      <c r="AZ140" s="23">
        <f>AZ41</f>
        <v/>
      </c>
      <c r="BA140" s="23">
        <f>BA41</f>
        <v/>
      </c>
      <c r="BB140" s="23">
        <f>BB41</f>
        <v/>
      </c>
      <c r="BC140" s="23">
        <f>BC41</f>
        <v/>
      </c>
      <c r="BD140" s="23">
        <f>BD41</f>
        <v/>
      </c>
      <c r="BE140" s="23">
        <f>BE41</f>
        <v/>
      </c>
      <c r="BF140" s="23">
        <f>BF41</f>
        <v/>
      </c>
      <c r="BG140" s="23">
        <f>BG41</f>
        <v/>
      </c>
      <c r="BH140" s="23">
        <f>BH41</f>
        <v/>
      </c>
      <c r="BI140" s="23">
        <f>BI41</f>
        <v/>
      </c>
      <c r="BJ140" s="23">
        <f>BJ41</f>
        <v/>
      </c>
      <c r="BK140" s="23">
        <f>BK41</f>
        <v/>
      </c>
      <c r="BL140" s="23">
        <f>BL41</f>
        <v/>
      </c>
      <c r="BM140" s="23">
        <f>BM41</f>
        <v/>
      </c>
      <c r="BN140" s="23">
        <f>BN41</f>
        <v/>
      </c>
      <c r="BO140" s="23">
        <f>BO41</f>
        <v/>
      </c>
      <c r="BP140" s="23">
        <f>BP41</f>
        <v/>
      </c>
      <c r="BQ140" s="23">
        <f>BQ41</f>
        <v/>
      </c>
      <c r="BR140" s="23">
        <f>BR41</f>
        <v/>
      </c>
      <c r="BS140" s="23">
        <f>BS41</f>
        <v/>
      </c>
      <c r="BT140" s="23">
        <f>BT41</f>
        <v/>
      </c>
      <c r="BU140" s="23">
        <f>BU41</f>
        <v/>
      </c>
      <c r="BV140" s="23">
        <f>BV41</f>
        <v/>
      </c>
      <c r="BW140" s="23">
        <f>BW41</f>
        <v/>
      </c>
      <c r="BX140" s="23">
        <f>BX41</f>
        <v/>
      </c>
      <c r="BY140" s="23">
        <f>BY41</f>
        <v/>
      </c>
      <c r="BZ140" s="23">
        <f>BZ41</f>
        <v/>
      </c>
      <c r="CA140" s="23">
        <f>CA41</f>
        <v/>
      </c>
      <c r="CB140" s="23">
        <f>CB41</f>
        <v/>
      </c>
      <c r="CC140" s="23">
        <f>CC41</f>
        <v/>
      </c>
      <c r="CD140" s="23">
        <f>CD41</f>
        <v/>
      </c>
      <c r="CE140" s="23">
        <f>CE41</f>
        <v/>
      </c>
      <c r="CF140" s="23">
        <f>CF41</f>
        <v/>
      </c>
      <c r="CG140" s="23">
        <f>CG41</f>
        <v/>
      </c>
      <c r="CH140" s="23">
        <f>CH41</f>
        <v/>
      </c>
      <c r="CI140" s="23">
        <f>CI41</f>
        <v/>
      </c>
      <c r="CJ140" s="23">
        <f>CJ41</f>
        <v/>
      </c>
      <c r="CK140" s="23">
        <f>CK41</f>
        <v/>
      </c>
      <c r="CL140" s="23">
        <f>CL41</f>
        <v/>
      </c>
      <c r="CM140" s="23">
        <f>CM41</f>
        <v/>
      </c>
      <c r="CN140" s="23">
        <f>CN41</f>
        <v/>
      </c>
      <c r="CO140" s="23">
        <f>CO41</f>
        <v/>
      </c>
      <c r="CP140" s="23">
        <f>CP41</f>
        <v/>
      </c>
      <c r="CQ140" s="23">
        <f>CQ41</f>
        <v/>
      </c>
      <c r="CR140" s="23">
        <f>CR41</f>
        <v/>
      </c>
      <c r="CS140" s="23">
        <f>CS41</f>
        <v/>
      </c>
      <c r="CT140" s="23">
        <f>CT41</f>
        <v/>
      </c>
      <c r="CU140" s="23">
        <f>CU41</f>
        <v/>
      </c>
      <c r="CV140" s="23">
        <f>CV41</f>
        <v/>
      </c>
      <c r="CW140" s="23">
        <f>CW41</f>
        <v/>
      </c>
      <c r="CX140" s="23">
        <f>CX41</f>
        <v/>
      </c>
      <c r="CY140" s="23">
        <f>CY41</f>
        <v/>
      </c>
      <c r="CZ140" s="23">
        <f>CZ41</f>
        <v/>
      </c>
      <c r="DA140" s="23">
        <f>DA41</f>
        <v/>
      </c>
      <c r="DB140" s="23">
        <f>DB41</f>
        <v/>
      </c>
    </row>
    <row r="141" outlineLevel="3">
      <c r="E141" s="2">
        <f>Assumptions!E144</f>
        <v/>
      </c>
      <c r="G141" s="21">
        <f>Assumptions!G144</f>
        <v/>
      </c>
      <c r="Y141" s="24">
        <f>IFERROR(SUMPRODUCT(AA139:DB139,AA141:DB141)/SUM(AA139:DB139),"")</f>
        <v/>
      </c>
      <c r="AA141" s="24">
        <f>Assumptions!AA144</f>
        <v/>
      </c>
      <c r="AB141" s="24">
        <f>Assumptions!AB144</f>
        <v/>
      </c>
      <c r="AC141" s="24">
        <f>Assumptions!AC144</f>
        <v/>
      </c>
      <c r="AD141" s="24">
        <f>Assumptions!AD144</f>
        <v/>
      </c>
      <c r="AE141" s="24">
        <f>Assumptions!AE144</f>
        <v/>
      </c>
      <c r="AF141" s="24">
        <f>Assumptions!AF144</f>
        <v/>
      </c>
      <c r="AG141" s="24">
        <f>Assumptions!AG144</f>
        <v/>
      </c>
      <c r="AH141" s="24">
        <f>Assumptions!AH144</f>
        <v/>
      </c>
      <c r="AI141" s="24">
        <f>Assumptions!AI144</f>
        <v/>
      </c>
      <c r="AJ141" s="24">
        <f>Assumptions!AJ144</f>
        <v/>
      </c>
      <c r="AK141" s="24">
        <f>Assumptions!AK144</f>
        <v/>
      </c>
      <c r="AL141" s="24">
        <f>Assumptions!AL144</f>
        <v/>
      </c>
      <c r="AM141" s="24">
        <f>Assumptions!AM144</f>
        <v/>
      </c>
      <c r="AN141" s="24">
        <f>Assumptions!AN144</f>
        <v/>
      </c>
      <c r="AO141" s="24">
        <f>Assumptions!AO144</f>
        <v/>
      </c>
      <c r="AP141" s="24">
        <f>Assumptions!AP144</f>
        <v/>
      </c>
      <c r="AQ141" s="24">
        <f>Assumptions!AQ144</f>
        <v/>
      </c>
      <c r="AR141" s="24">
        <f>Assumptions!AR144</f>
        <v/>
      </c>
      <c r="AS141" s="24">
        <f>Assumptions!AS144</f>
        <v/>
      </c>
      <c r="AT141" s="24">
        <f>Assumptions!AT144</f>
        <v/>
      </c>
      <c r="AU141" s="24">
        <f>Assumptions!AU144</f>
        <v/>
      </c>
      <c r="AV141" s="24">
        <f>Assumptions!AV144</f>
        <v/>
      </c>
      <c r="AW141" s="24">
        <f>Assumptions!AW144</f>
        <v/>
      </c>
      <c r="AX141" s="24">
        <f>Assumptions!AX144</f>
        <v/>
      </c>
      <c r="AY141" s="24">
        <f>Assumptions!AY144</f>
        <v/>
      </c>
      <c r="AZ141" s="24">
        <f>Assumptions!AZ144</f>
        <v/>
      </c>
      <c r="BA141" s="24">
        <f>Assumptions!BA144</f>
        <v/>
      </c>
      <c r="BB141" s="24">
        <f>Assumptions!BB144</f>
        <v/>
      </c>
      <c r="BC141" s="24">
        <f>Assumptions!BC144</f>
        <v/>
      </c>
      <c r="BD141" s="24">
        <f>Assumptions!BD144</f>
        <v/>
      </c>
      <c r="BE141" s="24">
        <f>Assumptions!BE144</f>
        <v/>
      </c>
      <c r="BF141" s="24">
        <f>Assumptions!BF144</f>
        <v/>
      </c>
      <c r="BG141" s="24">
        <f>Assumptions!BG144</f>
        <v/>
      </c>
      <c r="BH141" s="24">
        <f>Assumptions!BH144</f>
        <v/>
      </c>
      <c r="BI141" s="24">
        <f>Assumptions!BI144</f>
        <v/>
      </c>
      <c r="BJ141" s="24">
        <f>Assumptions!BJ144</f>
        <v/>
      </c>
      <c r="BK141" s="24">
        <f>Assumptions!BK144</f>
        <v/>
      </c>
      <c r="BL141" s="24">
        <f>Assumptions!BL144</f>
        <v/>
      </c>
      <c r="BM141" s="24">
        <f>Assumptions!BM144</f>
        <v/>
      </c>
      <c r="BN141" s="24">
        <f>Assumptions!BN144</f>
        <v/>
      </c>
      <c r="BO141" s="24">
        <f>Assumptions!BO144</f>
        <v/>
      </c>
      <c r="BP141" s="24">
        <f>Assumptions!BP144</f>
        <v/>
      </c>
      <c r="BQ141" s="24">
        <f>Assumptions!BQ144</f>
        <v/>
      </c>
      <c r="BR141" s="24">
        <f>Assumptions!BR144</f>
        <v/>
      </c>
      <c r="BS141" s="24">
        <f>Assumptions!BS144</f>
        <v/>
      </c>
      <c r="BT141" s="24">
        <f>Assumptions!BT144</f>
        <v/>
      </c>
      <c r="BU141" s="24">
        <f>Assumptions!BU144</f>
        <v/>
      </c>
      <c r="BV141" s="24">
        <f>Assumptions!BV144</f>
        <v/>
      </c>
      <c r="BW141" s="24">
        <f>Assumptions!BW144</f>
        <v/>
      </c>
      <c r="BX141" s="24">
        <f>Assumptions!BX144</f>
        <v/>
      </c>
      <c r="BY141" s="24">
        <f>Assumptions!BY144</f>
        <v/>
      </c>
      <c r="BZ141" s="24">
        <f>Assumptions!BZ144</f>
        <v/>
      </c>
      <c r="CA141" s="24">
        <f>Assumptions!CA144</f>
        <v/>
      </c>
      <c r="CB141" s="24">
        <f>Assumptions!CB144</f>
        <v/>
      </c>
      <c r="CC141" s="24">
        <f>Assumptions!CC144</f>
        <v/>
      </c>
      <c r="CD141" s="24">
        <f>Assumptions!CD144</f>
        <v/>
      </c>
      <c r="CE141" s="24">
        <f>Assumptions!CE144</f>
        <v/>
      </c>
      <c r="CF141" s="24">
        <f>Assumptions!CF144</f>
        <v/>
      </c>
      <c r="CG141" s="24">
        <f>Assumptions!CG144</f>
        <v/>
      </c>
      <c r="CH141" s="24">
        <f>Assumptions!CH144</f>
        <v/>
      </c>
      <c r="CI141" s="24">
        <f>Assumptions!CI144</f>
        <v/>
      </c>
      <c r="CJ141" s="24">
        <f>Assumptions!CJ144</f>
        <v/>
      </c>
      <c r="CK141" s="24">
        <f>Assumptions!CK144</f>
        <v/>
      </c>
      <c r="CL141" s="24">
        <f>Assumptions!CL144</f>
        <v/>
      </c>
      <c r="CM141" s="24">
        <f>Assumptions!CM144</f>
        <v/>
      </c>
      <c r="CN141" s="24">
        <f>Assumptions!CN144</f>
        <v/>
      </c>
      <c r="CO141" s="24">
        <f>Assumptions!CO144</f>
        <v/>
      </c>
      <c r="CP141" s="24">
        <f>Assumptions!CP144</f>
        <v/>
      </c>
      <c r="CQ141" s="24">
        <f>Assumptions!CQ144</f>
        <v/>
      </c>
      <c r="CR141" s="24">
        <f>Assumptions!CR144</f>
        <v/>
      </c>
      <c r="CS141" s="24">
        <f>Assumptions!CS144</f>
        <v/>
      </c>
      <c r="CT141" s="24">
        <f>Assumptions!CT144</f>
        <v/>
      </c>
      <c r="CU141" s="24">
        <f>Assumptions!CU144</f>
        <v/>
      </c>
      <c r="CV141" s="24">
        <f>Assumptions!CV144</f>
        <v/>
      </c>
      <c r="CW141" s="24">
        <f>Assumptions!CW144</f>
        <v/>
      </c>
      <c r="CX141" s="24">
        <f>Assumptions!CX144</f>
        <v/>
      </c>
      <c r="CY141" s="24">
        <f>Assumptions!CY144</f>
        <v/>
      </c>
      <c r="CZ141" s="24">
        <f>Assumptions!CZ144</f>
        <v/>
      </c>
      <c r="DA141" s="24">
        <f>Assumptions!DA144</f>
        <v/>
      </c>
      <c r="DB141" s="24">
        <f>Assumptions!DB144</f>
        <v/>
      </c>
    </row>
    <row r="142" outlineLevel="3">
      <c r="E142" s="2">
        <f>Assumptions!E145</f>
        <v/>
      </c>
      <c r="G142" s="21">
        <f>Assumptions!G145</f>
        <v/>
      </c>
      <c r="Y142" s="24">
        <f>SUMPRODUCT(AA140:DB140,AA142:DB142)/SUM(AA140:DB140)</f>
        <v/>
      </c>
      <c r="AA142" s="24">
        <f>Assumptions!AA145</f>
        <v/>
      </c>
      <c r="AB142" s="24">
        <f>Assumptions!AB145</f>
        <v/>
      </c>
      <c r="AC142" s="24">
        <f>Assumptions!AC145</f>
        <v/>
      </c>
      <c r="AD142" s="24">
        <f>Assumptions!AD145</f>
        <v/>
      </c>
      <c r="AE142" s="24">
        <f>Assumptions!AE145</f>
        <v/>
      </c>
      <c r="AF142" s="24">
        <f>Assumptions!AF145</f>
        <v/>
      </c>
      <c r="AG142" s="24">
        <f>Assumptions!AG145</f>
        <v/>
      </c>
      <c r="AH142" s="24">
        <f>Assumptions!AH145</f>
        <v/>
      </c>
      <c r="AI142" s="24">
        <f>Assumptions!AI145</f>
        <v/>
      </c>
      <c r="AJ142" s="24">
        <f>Assumptions!AJ145</f>
        <v/>
      </c>
      <c r="AK142" s="24">
        <f>Assumptions!AK145</f>
        <v/>
      </c>
      <c r="AL142" s="24">
        <f>Assumptions!AL145</f>
        <v/>
      </c>
      <c r="AM142" s="24">
        <f>Assumptions!AM145</f>
        <v/>
      </c>
      <c r="AN142" s="24">
        <f>Assumptions!AN145</f>
        <v/>
      </c>
      <c r="AO142" s="24">
        <f>Assumptions!AO145</f>
        <v/>
      </c>
      <c r="AP142" s="24">
        <f>Assumptions!AP145</f>
        <v/>
      </c>
      <c r="AQ142" s="24">
        <f>Assumptions!AQ145</f>
        <v/>
      </c>
      <c r="AR142" s="24">
        <f>Assumptions!AR145</f>
        <v/>
      </c>
      <c r="AS142" s="24">
        <f>Assumptions!AS145</f>
        <v/>
      </c>
      <c r="AT142" s="24">
        <f>Assumptions!AT145</f>
        <v/>
      </c>
      <c r="AU142" s="24">
        <f>Assumptions!AU145</f>
        <v/>
      </c>
      <c r="AV142" s="24">
        <f>Assumptions!AV145</f>
        <v/>
      </c>
      <c r="AW142" s="24">
        <f>Assumptions!AW145</f>
        <v/>
      </c>
      <c r="AX142" s="24">
        <f>Assumptions!AX145</f>
        <v/>
      </c>
      <c r="AY142" s="24">
        <f>Assumptions!AY145</f>
        <v/>
      </c>
      <c r="AZ142" s="24">
        <f>Assumptions!AZ145</f>
        <v/>
      </c>
      <c r="BA142" s="24">
        <f>Assumptions!BA145</f>
        <v/>
      </c>
      <c r="BB142" s="24">
        <f>Assumptions!BB145</f>
        <v/>
      </c>
      <c r="BC142" s="24">
        <f>Assumptions!BC145</f>
        <v/>
      </c>
      <c r="BD142" s="24">
        <f>Assumptions!BD145</f>
        <v/>
      </c>
      <c r="BE142" s="24">
        <f>Assumptions!BE145</f>
        <v/>
      </c>
      <c r="BF142" s="24">
        <f>Assumptions!BF145</f>
        <v/>
      </c>
      <c r="BG142" s="24">
        <f>Assumptions!BG145</f>
        <v/>
      </c>
      <c r="BH142" s="24">
        <f>Assumptions!BH145</f>
        <v/>
      </c>
      <c r="BI142" s="24">
        <f>Assumptions!BI145</f>
        <v/>
      </c>
      <c r="BJ142" s="24">
        <f>Assumptions!BJ145</f>
        <v/>
      </c>
      <c r="BK142" s="24">
        <f>Assumptions!BK145</f>
        <v/>
      </c>
      <c r="BL142" s="24">
        <f>Assumptions!BL145</f>
        <v/>
      </c>
      <c r="BM142" s="24">
        <f>Assumptions!BM145</f>
        <v/>
      </c>
      <c r="BN142" s="24">
        <f>Assumptions!BN145</f>
        <v/>
      </c>
      <c r="BO142" s="24">
        <f>Assumptions!BO145</f>
        <v/>
      </c>
      <c r="BP142" s="24">
        <f>Assumptions!BP145</f>
        <v/>
      </c>
      <c r="BQ142" s="24">
        <f>Assumptions!BQ145</f>
        <v/>
      </c>
      <c r="BR142" s="24">
        <f>Assumptions!BR145</f>
        <v/>
      </c>
      <c r="BS142" s="24">
        <f>Assumptions!BS145</f>
        <v/>
      </c>
      <c r="BT142" s="24">
        <f>Assumptions!BT145</f>
        <v/>
      </c>
      <c r="BU142" s="24">
        <f>Assumptions!BU145</f>
        <v/>
      </c>
      <c r="BV142" s="24">
        <f>Assumptions!BV145</f>
        <v/>
      </c>
      <c r="BW142" s="24">
        <f>Assumptions!BW145</f>
        <v/>
      </c>
      <c r="BX142" s="24">
        <f>Assumptions!BX145</f>
        <v/>
      </c>
      <c r="BY142" s="24">
        <f>Assumptions!BY145</f>
        <v/>
      </c>
      <c r="BZ142" s="24">
        <f>Assumptions!BZ145</f>
        <v/>
      </c>
      <c r="CA142" s="24">
        <f>Assumptions!CA145</f>
        <v/>
      </c>
      <c r="CB142" s="24">
        <f>Assumptions!CB145</f>
        <v/>
      </c>
      <c r="CC142" s="24">
        <f>Assumptions!CC145</f>
        <v/>
      </c>
      <c r="CD142" s="24">
        <f>Assumptions!CD145</f>
        <v/>
      </c>
      <c r="CE142" s="24">
        <f>Assumptions!CE145</f>
        <v/>
      </c>
      <c r="CF142" s="24">
        <f>Assumptions!CF145</f>
        <v/>
      </c>
      <c r="CG142" s="24">
        <f>Assumptions!CG145</f>
        <v/>
      </c>
      <c r="CH142" s="24">
        <f>Assumptions!CH145</f>
        <v/>
      </c>
      <c r="CI142" s="24">
        <f>Assumptions!CI145</f>
        <v/>
      </c>
      <c r="CJ142" s="24">
        <f>Assumptions!CJ145</f>
        <v/>
      </c>
      <c r="CK142" s="24">
        <f>Assumptions!CK145</f>
        <v/>
      </c>
      <c r="CL142" s="24">
        <f>Assumptions!CL145</f>
        <v/>
      </c>
      <c r="CM142" s="24">
        <f>Assumptions!CM145</f>
        <v/>
      </c>
      <c r="CN142" s="24">
        <f>Assumptions!CN145</f>
        <v/>
      </c>
      <c r="CO142" s="24">
        <f>Assumptions!CO145</f>
        <v/>
      </c>
      <c r="CP142" s="24">
        <f>Assumptions!CP145</f>
        <v/>
      </c>
      <c r="CQ142" s="24">
        <f>Assumptions!CQ145</f>
        <v/>
      </c>
      <c r="CR142" s="24">
        <f>Assumptions!CR145</f>
        <v/>
      </c>
      <c r="CS142" s="24">
        <f>Assumptions!CS145</f>
        <v/>
      </c>
      <c r="CT142" s="24">
        <f>Assumptions!CT145</f>
        <v/>
      </c>
      <c r="CU142" s="24">
        <f>Assumptions!CU145</f>
        <v/>
      </c>
      <c r="CV142" s="24">
        <f>Assumptions!CV145</f>
        <v/>
      </c>
      <c r="CW142" s="24">
        <f>Assumptions!CW145</f>
        <v/>
      </c>
      <c r="CX142" s="24">
        <f>Assumptions!CX145</f>
        <v/>
      </c>
      <c r="CY142" s="24">
        <f>Assumptions!CY145</f>
        <v/>
      </c>
      <c r="CZ142" s="24">
        <f>Assumptions!CZ145</f>
        <v/>
      </c>
      <c r="DA142" s="24">
        <f>Assumptions!DA145</f>
        <v/>
      </c>
      <c r="DB142" s="24">
        <f>Assumptions!DB145</f>
        <v/>
      </c>
    </row>
    <row r="143" outlineLevel="3">
      <c r="E143" s="25">
        <f>E141&amp;" variable cost"</f>
        <v/>
      </c>
      <c r="G143" s="21">
        <f>Currency_unit&amp;"'M"</f>
        <v/>
      </c>
      <c r="Y143" s="26">
        <f>SUM(AA143:DB143)</f>
        <v/>
      </c>
      <c r="AA143" s="34">
        <f>AA139*AA141/Thousand</f>
        <v/>
      </c>
      <c r="AB143" s="34">
        <f>AB139*AB141/Thousand</f>
        <v/>
      </c>
      <c r="AC143" s="34">
        <f>AC139*AC141/Thousand</f>
        <v/>
      </c>
      <c r="AD143" s="34">
        <f>AD139*AD141/Thousand</f>
        <v/>
      </c>
      <c r="AE143" s="34">
        <f>AE139*AE141/Thousand</f>
        <v/>
      </c>
      <c r="AF143" s="34">
        <f>AF139*AF141/Thousand</f>
        <v/>
      </c>
      <c r="AG143" s="34">
        <f>AG139*AG141/Thousand</f>
        <v/>
      </c>
      <c r="AH143" s="34">
        <f>AH139*AH141/Thousand</f>
        <v/>
      </c>
      <c r="AI143" s="34">
        <f>AI139*AI141/Thousand</f>
        <v/>
      </c>
      <c r="AJ143" s="34">
        <f>AJ139*AJ141/Thousand</f>
        <v/>
      </c>
      <c r="AK143" s="34">
        <f>AK139*AK141/Thousand</f>
        <v/>
      </c>
      <c r="AL143" s="34">
        <f>AL139*AL141/Thousand</f>
        <v/>
      </c>
      <c r="AM143" s="34">
        <f>AM139*AM141/Thousand</f>
        <v/>
      </c>
      <c r="AN143" s="34">
        <f>AN139*AN141/Thousand</f>
        <v/>
      </c>
      <c r="AO143" s="34">
        <f>AO139*AO141/Thousand</f>
        <v/>
      </c>
      <c r="AP143" s="34">
        <f>AP139*AP141/Thousand</f>
        <v/>
      </c>
      <c r="AQ143" s="34">
        <f>AQ139*AQ141/Thousand</f>
        <v/>
      </c>
      <c r="AR143" s="34">
        <f>AR139*AR141/Thousand</f>
        <v/>
      </c>
      <c r="AS143" s="34">
        <f>AS139*AS141/Thousand</f>
        <v/>
      </c>
      <c r="AT143" s="34">
        <f>AT139*AT141/Thousand</f>
        <v/>
      </c>
      <c r="AU143" s="34">
        <f>AU139*AU141/Thousand</f>
        <v/>
      </c>
      <c r="AV143" s="34">
        <f>AV139*AV141/Thousand</f>
        <v/>
      </c>
      <c r="AW143" s="34">
        <f>AW139*AW141/Thousand</f>
        <v/>
      </c>
      <c r="AX143" s="34">
        <f>AX139*AX141/Thousand</f>
        <v/>
      </c>
      <c r="AY143" s="34">
        <f>AY139*AY141/Thousand</f>
        <v/>
      </c>
      <c r="AZ143" s="34">
        <f>AZ139*AZ141/Thousand</f>
        <v/>
      </c>
      <c r="BA143" s="34">
        <f>BA139*BA141/Thousand</f>
        <v/>
      </c>
      <c r="BB143" s="34">
        <f>BB139*BB141/Thousand</f>
        <v/>
      </c>
      <c r="BC143" s="34">
        <f>BC139*BC141/Thousand</f>
        <v/>
      </c>
      <c r="BD143" s="34">
        <f>BD139*BD141/Thousand</f>
        <v/>
      </c>
      <c r="BE143" s="34">
        <f>BE139*BE141/Thousand</f>
        <v/>
      </c>
      <c r="BF143" s="34">
        <f>BF139*BF141/Thousand</f>
        <v/>
      </c>
      <c r="BG143" s="34">
        <f>BG139*BG141/Thousand</f>
        <v/>
      </c>
      <c r="BH143" s="34">
        <f>BH139*BH141/Thousand</f>
        <v/>
      </c>
      <c r="BI143" s="34">
        <f>BI139*BI141/Thousand</f>
        <v/>
      </c>
      <c r="BJ143" s="34">
        <f>BJ139*BJ141/Thousand</f>
        <v/>
      </c>
      <c r="BK143" s="34">
        <f>BK139*BK141/Thousand</f>
        <v/>
      </c>
      <c r="BL143" s="34">
        <f>BL139*BL141/Thousand</f>
        <v/>
      </c>
      <c r="BM143" s="34">
        <f>BM139*BM141/Thousand</f>
        <v/>
      </c>
      <c r="BN143" s="34">
        <f>BN139*BN141/Thousand</f>
        <v/>
      </c>
      <c r="BO143" s="34">
        <f>BO139*BO141/Thousand</f>
        <v/>
      </c>
      <c r="BP143" s="34">
        <f>BP139*BP141/Thousand</f>
        <v/>
      </c>
      <c r="BQ143" s="34">
        <f>BQ139*BQ141/Thousand</f>
        <v/>
      </c>
      <c r="BR143" s="34">
        <f>BR139*BR141/Thousand</f>
        <v/>
      </c>
      <c r="BS143" s="34">
        <f>BS139*BS141/Thousand</f>
        <v/>
      </c>
      <c r="BT143" s="34">
        <f>BT139*BT141/Thousand</f>
        <v/>
      </c>
      <c r="BU143" s="34">
        <f>BU139*BU141/Thousand</f>
        <v/>
      </c>
      <c r="BV143" s="34">
        <f>BV139*BV141/Thousand</f>
        <v/>
      </c>
      <c r="BW143" s="34">
        <f>BW139*BW141/Thousand</f>
        <v/>
      </c>
      <c r="BX143" s="34">
        <f>BX139*BX141/Thousand</f>
        <v/>
      </c>
      <c r="BY143" s="34">
        <f>BY139*BY141/Thousand</f>
        <v/>
      </c>
      <c r="BZ143" s="34">
        <f>BZ139*BZ141/Thousand</f>
        <v/>
      </c>
      <c r="CA143" s="34">
        <f>CA139*CA141/Thousand</f>
        <v/>
      </c>
      <c r="CB143" s="34">
        <f>CB139*CB141/Thousand</f>
        <v/>
      </c>
      <c r="CC143" s="34">
        <f>CC139*CC141/Thousand</f>
        <v/>
      </c>
      <c r="CD143" s="34">
        <f>CD139*CD141/Thousand</f>
        <v/>
      </c>
      <c r="CE143" s="34">
        <f>CE139*CE141/Thousand</f>
        <v/>
      </c>
      <c r="CF143" s="34">
        <f>CF139*CF141/Thousand</f>
        <v/>
      </c>
      <c r="CG143" s="34">
        <f>CG139*CG141/Thousand</f>
        <v/>
      </c>
      <c r="CH143" s="34">
        <f>CH139*CH141/Thousand</f>
        <v/>
      </c>
      <c r="CI143" s="34">
        <f>CI139*CI141/Thousand</f>
        <v/>
      </c>
      <c r="CJ143" s="34">
        <f>CJ139*CJ141/Thousand</f>
        <v/>
      </c>
      <c r="CK143" s="34">
        <f>CK139*CK141/Thousand</f>
        <v/>
      </c>
      <c r="CL143" s="34">
        <f>CL139*CL141/Thousand</f>
        <v/>
      </c>
      <c r="CM143" s="34">
        <f>CM139*CM141/Thousand</f>
        <v/>
      </c>
      <c r="CN143" s="34">
        <f>CN139*CN141/Thousand</f>
        <v/>
      </c>
      <c r="CO143" s="34">
        <f>CO139*CO141/Thousand</f>
        <v/>
      </c>
      <c r="CP143" s="34">
        <f>CP139*CP141/Thousand</f>
        <v/>
      </c>
      <c r="CQ143" s="34">
        <f>CQ139*CQ141/Thousand</f>
        <v/>
      </c>
      <c r="CR143" s="34">
        <f>CR139*CR141/Thousand</f>
        <v/>
      </c>
      <c r="CS143" s="34">
        <f>CS139*CS141/Thousand</f>
        <v/>
      </c>
      <c r="CT143" s="34">
        <f>CT139*CT141/Thousand</f>
        <v/>
      </c>
      <c r="CU143" s="34">
        <f>CU139*CU141/Thousand</f>
        <v/>
      </c>
      <c r="CV143" s="34">
        <f>CV139*CV141/Thousand</f>
        <v/>
      </c>
      <c r="CW143" s="34">
        <f>CW139*CW141/Thousand</f>
        <v/>
      </c>
      <c r="CX143" s="34">
        <f>CX139*CX141/Thousand</f>
        <v/>
      </c>
      <c r="CY143" s="34">
        <f>CY139*CY141/Thousand</f>
        <v/>
      </c>
      <c r="CZ143" s="34">
        <f>CZ139*CZ141/Thousand</f>
        <v/>
      </c>
      <c r="DA143" s="34">
        <f>DA139*DA141/Thousand</f>
        <v/>
      </c>
      <c r="DB143" s="34">
        <f>DB139*DB141/Thousand</f>
        <v/>
      </c>
    </row>
    <row r="144" outlineLevel="3">
      <c r="E144" s="2">
        <f>E142&amp;" variable cost"</f>
        <v/>
      </c>
      <c r="G144" s="21">
        <f>Currency_unit&amp;"'M"</f>
        <v/>
      </c>
      <c r="Y144" s="22">
        <f>SUM(AA144:DB144)</f>
        <v/>
      </c>
      <c r="AA144" s="24">
        <f>AA140*AA142/Thousand</f>
        <v/>
      </c>
      <c r="AB144" s="24">
        <f>AB140*AB142/Thousand</f>
        <v/>
      </c>
      <c r="AC144" s="24">
        <f>AC140*AC142/Thousand</f>
        <v/>
      </c>
      <c r="AD144" s="24">
        <f>AD140*AD142/Thousand</f>
        <v/>
      </c>
      <c r="AE144" s="24">
        <f>AE140*AE142/Thousand</f>
        <v/>
      </c>
      <c r="AF144" s="24">
        <f>AF140*AF142/Thousand</f>
        <v/>
      </c>
      <c r="AG144" s="24">
        <f>AG140*AG142/Thousand</f>
        <v/>
      </c>
      <c r="AH144" s="24">
        <f>AH140*AH142/Thousand</f>
        <v/>
      </c>
      <c r="AI144" s="24">
        <f>AI140*AI142/Thousand</f>
        <v/>
      </c>
      <c r="AJ144" s="24">
        <f>AJ140*AJ142/Thousand</f>
        <v/>
      </c>
      <c r="AK144" s="24">
        <f>AK140*AK142/Thousand</f>
        <v/>
      </c>
      <c r="AL144" s="24">
        <f>AL140*AL142/Thousand</f>
        <v/>
      </c>
      <c r="AM144" s="24">
        <f>AM140*AM142/Thousand</f>
        <v/>
      </c>
      <c r="AN144" s="24">
        <f>AN140*AN142/Thousand</f>
        <v/>
      </c>
      <c r="AO144" s="24">
        <f>AO140*AO142/Thousand</f>
        <v/>
      </c>
      <c r="AP144" s="24">
        <f>AP140*AP142/Thousand</f>
        <v/>
      </c>
      <c r="AQ144" s="24">
        <f>AQ140*AQ142/Thousand</f>
        <v/>
      </c>
      <c r="AR144" s="24">
        <f>AR140*AR142/Thousand</f>
        <v/>
      </c>
      <c r="AS144" s="24">
        <f>AS140*AS142/Thousand</f>
        <v/>
      </c>
      <c r="AT144" s="24">
        <f>AT140*AT142/Thousand</f>
        <v/>
      </c>
      <c r="AU144" s="24">
        <f>AU140*AU142/Thousand</f>
        <v/>
      </c>
      <c r="AV144" s="24">
        <f>AV140*AV142/Thousand</f>
        <v/>
      </c>
      <c r="AW144" s="24">
        <f>AW140*AW142/Thousand</f>
        <v/>
      </c>
      <c r="AX144" s="24">
        <f>AX140*AX142/Thousand</f>
        <v/>
      </c>
      <c r="AY144" s="24">
        <f>AY140*AY142/Thousand</f>
        <v/>
      </c>
      <c r="AZ144" s="24">
        <f>AZ140*AZ142/Thousand</f>
        <v/>
      </c>
      <c r="BA144" s="24">
        <f>BA140*BA142/Thousand</f>
        <v/>
      </c>
      <c r="BB144" s="24">
        <f>BB140*BB142/Thousand</f>
        <v/>
      </c>
      <c r="BC144" s="24">
        <f>BC140*BC142/Thousand</f>
        <v/>
      </c>
      <c r="BD144" s="24">
        <f>BD140*BD142/Thousand</f>
        <v/>
      </c>
      <c r="BE144" s="24">
        <f>BE140*BE142/Thousand</f>
        <v/>
      </c>
      <c r="BF144" s="24">
        <f>BF140*BF142/Thousand</f>
        <v/>
      </c>
      <c r="BG144" s="24">
        <f>BG140*BG142/Thousand</f>
        <v/>
      </c>
      <c r="BH144" s="24">
        <f>BH140*BH142/Thousand</f>
        <v/>
      </c>
      <c r="BI144" s="24">
        <f>BI140*BI142/Thousand</f>
        <v/>
      </c>
      <c r="BJ144" s="24">
        <f>BJ140*BJ142/Thousand</f>
        <v/>
      </c>
      <c r="BK144" s="24">
        <f>BK140*BK142/Thousand</f>
        <v/>
      </c>
      <c r="BL144" s="24">
        <f>BL140*BL142/Thousand</f>
        <v/>
      </c>
      <c r="BM144" s="24">
        <f>BM140*BM142/Thousand</f>
        <v/>
      </c>
      <c r="BN144" s="24">
        <f>BN140*BN142/Thousand</f>
        <v/>
      </c>
      <c r="BO144" s="24">
        <f>BO140*BO142/Thousand</f>
        <v/>
      </c>
      <c r="BP144" s="24">
        <f>BP140*BP142/Thousand</f>
        <v/>
      </c>
      <c r="BQ144" s="24">
        <f>BQ140*BQ142/Thousand</f>
        <v/>
      </c>
      <c r="BR144" s="24">
        <f>BR140*BR142/Thousand</f>
        <v/>
      </c>
      <c r="BS144" s="24">
        <f>BS140*BS142/Thousand</f>
        <v/>
      </c>
      <c r="BT144" s="24">
        <f>BT140*BT142/Thousand</f>
        <v/>
      </c>
      <c r="BU144" s="24">
        <f>BU140*BU142/Thousand</f>
        <v/>
      </c>
      <c r="BV144" s="24">
        <f>BV140*BV142/Thousand</f>
        <v/>
      </c>
      <c r="BW144" s="24">
        <f>BW140*BW142/Thousand</f>
        <v/>
      </c>
      <c r="BX144" s="24">
        <f>BX140*BX142/Thousand</f>
        <v/>
      </c>
      <c r="BY144" s="24">
        <f>BY140*BY142/Thousand</f>
        <v/>
      </c>
      <c r="BZ144" s="24">
        <f>BZ140*BZ142/Thousand</f>
        <v/>
      </c>
      <c r="CA144" s="24">
        <f>CA140*CA142/Thousand</f>
        <v/>
      </c>
      <c r="CB144" s="24">
        <f>CB140*CB142/Thousand</f>
        <v/>
      </c>
      <c r="CC144" s="24">
        <f>CC140*CC142/Thousand</f>
        <v/>
      </c>
      <c r="CD144" s="24">
        <f>CD140*CD142/Thousand</f>
        <v/>
      </c>
      <c r="CE144" s="24">
        <f>CE140*CE142/Thousand</f>
        <v/>
      </c>
      <c r="CF144" s="24">
        <f>CF140*CF142/Thousand</f>
        <v/>
      </c>
      <c r="CG144" s="24">
        <f>CG140*CG142/Thousand</f>
        <v/>
      </c>
      <c r="CH144" s="24">
        <f>CH140*CH142/Thousand</f>
        <v/>
      </c>
      <c r="CI144" s="24">
        <f>CI140*CI142/Thousand</f>
        <v/>
      </c>
      <c r="CJ144" s="24">
        <f>CJ140*CJ142/Thousand</f>
        <v/>
      </c>
      <c r="CK144" s="24">
        <f>CK140*CK142/Thousand</f>
        <v/>
      </c>
      <c r="CL144" s="24">
        <f>CL140*CL142/Thousand</f>
        <v/>
      </c>
      <c r="CM144" s="24">
        <f>CM140*CM142/Thousand</f>
        <v/>
      </c>
      <c r="CN144" s="24">
        <f>CN140*CN142/Thousand</f>
        <v/>
      </c>
      <c r="CO144" s="24">
        <f>CO140*CO142/Thousand</f>
        <v/>
      </c>
      <c r="CP144" s="24">
        <f>CP140*CP142/Thousand</f>
        <v/>
      </c>
      <c r="CQ144" s="24">
        <f>CQ140*CQ142/Thousand</f>
        <v/>
      </c>
      <c r="CR144" s="24">
        <f>CR140*CR142/Thousand</f>
        <v/>
      </c>
      <c r="CS144" s="24">
        <f>CS140*CS142/Thousand</f>
        <v/>
      </c>
      <c r="CT144" s="24">
        <f>CT140*CT142/Thousand</f>
        <v/>
      </c>
      <c r="CU144" s="24">
        <f>CU140*CU142/Thousand</f>
        <v/>
      </c>
      <c r="CV144" s="24">
        <f>CV140*CV142/Thousand</f>
        <v/>
      </c>
      <c r="CW144" s="24">
        <f>CW140*CW142/Thousand</f>
        <v/>
      </c>
      <c r="CX144" s="24">
        <f>CX140*CX142/Thousand</f>
        <v/>
      </c>
      <c r="CY144" s="24">
        <f>CY140*CY142/Thousand</f>
        <v/>
      </c>
      <c r="CZ144" s="24">
        <f>CZ140*CZ142/Thousand</f>
        <v/>
      </c>
      <c r="DA144" s="24">
        <f>DA140*DA142/Thousand</f>
        <v/>
      </c>
      <c r="DB144" s="24">
        <f>DB140*DB142/Thousand</f>
        <v/>
      </c>
    </row>
    <row r="145" outlineLevel="3">
      <c r="E145" s="28" t="inlineStr">
        <is>
          <t>Total mining variable cost</t>
        </is>
      </c>
      <c r="G145" s="21">
        <f>Currency_unit&amp;"'M"</f>
        <v/>
      </c>
      <c r="Y145" s="35">
        <f>SUM(AA145:DB145)</f>
        <v/>
      </c>
      <c r="AA145" s="36">
        <f>SUM(AA143:AA144)</f>
        <v/>
      </c>
      <c r="AB145" s="36">
        <f>SUM(AB143:AB144)</f>
        <v/>
      </c>
      <c r="AC145" s="36">
        <f>SUM(AC143:AC144)</f>
        <v/>
      </c>
      <c r="AD145" s="36">
        <f>SUM(AD143:AD144)</f>
        <v/>
      </c>
      <c r="AE145" s="36">
        <f>SUM(AE143:AE144)</f>
        <v/>
      </c>
      <c r="AF145" s="36">
        <f>SUM(AF143:AF144)</f>
        <v/>
      </c>
      <c r="AG145" s="36">
        <f>SUM(AG143:AG144)</f>
        <v/>
      </c>
      <c r="AH145" s="36">
        <f>SUM(AH143:AH144)</f>
        <v/>
      </c>
      <c r="AI145" s="36">
        <f>SUM(AI143:AI144)</f>
        <v/>
      </c>
      <c r="AJ145" s="36">
        <f>SUM(AJ143:AJ144)</f>
        <v/>
      </c>
      <c r="AK145" s="36">
        <f>SUM(AK143:AK144)</f>
        <v/>
      </c>
      <c r="AL145" s="36">
        <f>SUM(AL143:AL144)</f>
        <v/>
      </c>
      <c r="AM145" s="36">
        <f>SUM(AM143:AM144)</f>
        <v/>
      </c>
      <c r="AN145" s="36">
        <f>SUM(AN143:AN144)</f>
        <v/>
      </c>
      <c r="AO145" s="36">
        <f>SUM(AO143:AO144)</f>
        <v/>
      </c>
      <c r="AP145" s="36">
        <f>SUM(AP143:AP144)</f>
        <v/>
      </c>
      <c r="AQ145" s="36">
        <f>SUM(AQ143:AQ144)</f>
        <v/>
      </c>
      <c r="AR145" s="36">
        <f>SUM(AR143:AR144)</f>
        <v/>
      </c>
      <c r="AS145" s="36">
        <f>SUM(AS143:AS144)</f>
        <v/>
      </c>
      <c r="AT145" s="36">
        <f>SUM(AT143:AT144)</f>
        <v/>
      </c>
      <c r="AU145" s="36">
        <f>SUM(AU143:AU144)</f>
        <v/>
      </c>
      <c r="AV145" s="36">
        <f>SUM(AV143:AV144)</f>
        <v/>
      </c>
      <c r="AW145" s="36">
        <f>SUM(AW143:AW144)</f>
        <v/>
      </c>
      <c r="AX145" s="36">
        <f>SUM(AX143:AX144)</f>
        <v/>
      </c>
      <c r="AY145" s="36">
        <f>SUM(AY143:AY144)</f>
        <v/>
      </c>
      <c r="AZ145" s="36">
        <f>SUM(AZ143:AZ144)</f>
        <v/>
      </c>
      <c r="BA145" s="36">
        <f>SUM(BA143:BA144)</f>
        <v/>
      </c>
      <c r="BB145" s="36">
        <f>SUM(BB143:BB144)</f>
        <v/>
      </c>
      <c r="BC145" s="36">
        <f>SUM(BC143:BC144)</f>
        <v/>
      </c>
      <c r="BD145" s="36">
        <f>SUM(BD143:BD144)</f>
        <v/>
      </c>
      <c r="BE145" s="36">
        <f>SUM(BE143:BE144)</f>
        <v/>
      </c>
      <c r="BF145" s="36">
        <f>SUM(BF143:BF144)</f>
        <v/>
      </c>
      <c r="BG145" s="36">
        <f>SUM(BG143:BG144)</f>
        <v/>
      </c>
      <c r="BH145" s="36">
        <f>SUM(BH143:BH144)</f>
        <v/>
      </c>
      <c r="BI145" s="36">
        <f>SUM(BI143:BI144)</f>
        <v/>
      </c>
      <c r="BJ145" s="36">
        <f>SUM(BJ143:BJ144)</f>
        <v/>
      </c>
      <c r="BK145" s="36">
        <f>SUM(BK143:BK144)</f>
        <v/>
      </c>
      <c r="BL145" s="36">
        <f>SUM(BL143:BL144)</f>
        <v/>
      </c>
      <c r="BM145" s="36">
        <f>SUM(BM143:BM144)</f>
        <v/>
      </c>
      <c r="BN145" s="36">
        <f>SUM(BN143:BN144)</f>
        <v/>
      </c>
      <c r="BO145" s="36">
        <f>SUM(BO143:BO144)</f>
        <v/>
      </c>
      <c r="BP145" s="36">
        <f>SUM(BP143:BP144)</f>
        <v/>
      </c>
      <c r="BQ145" s="36">
        <f>SUM(BQ143:BQ144)</f>
        <v/>
      </c>
      <c r="BR145" s="36">
        <f>SUM(BR143:BR144)</f>
        <v/>
      </c>
      <c r="BS145" s="36">
        <f>SUM(BS143:BS144)</f>
        <v/>
      </c>
      <c r="BT145" s="36">
        <f>SUM(BT143:BT144)</f>
        <v/>
      </c>
      <c r="BU145" s="36">
        <f>SUM(BU143:BU144)</f>
        <v/>
      </c>
      <c r="BV145" s="36">
        <f>SUM(BV143:BV144)</f>
        <v/>
      </c>
      <c r="BW145" s="36">
        <f>SUM(BW143:BW144)</f>
        <v/>
      </c>
      <c r="BX145" s="36">
        <f>SUM(BX143:BX144)</f>
        <v/>
      </c>
      <c r="BY145" s="36">
        <f>SUM(BY143:BY144)</f>
        <v/>
      </c>
      <c r="BZ145" s="36">
        <f>SUM(BZ143:BZ144)</f>
        <v/>
      </c>
      <c r="CA145" s="36">
        <f>SUM(CA143:CA144)</f>
        <v/>
      </c>
      <c r="CB145" s="36">
        <f>SUM(CB143:CB144)</f>
        <v/>
      </c>
      <c r="CC145" s="36">
        <f>SUM(CC143:CC144)</f>
        <v/>
      </c>
      <c r="CD145" s="36">
        <f>SUM(CD143:CD144)</f>
        <v/>
      </c>
      <c r="CE145" s="36">
        <f>SUM(CE143:CE144)</f>
        <v/>
      </c>
      <c r="CF145" s="36">
        <f>SUM(CF143:CF144)</f>
        <v/>
      </c>
      <c r="CG145" s="36">
        <f>SUM(CG143:CG144)</f>
        <v/>
      </c>
      <c r="CH145" s="36">
        <f>SUM(CH143:CH144)</f>
        <v/>
      </c>
      <c r="CI145" s="36">
        <f>SUM(CI143:CI144)</f>
        <v/>
      </c>
      <c r="CJ145" s="36">
        <f>SUM(CJ143:CJ144)</f>
        <v/>
      </c>
      <c r="CK145" s="36">
        <f>SUM(CK143:CK144)</f>
        <v/>
      </c>
      <c r="CL145" s="36">
        <f>SUM(CL143:CL144)</f>
        <v/>
      </c>
      <c r="CM145" s="36">
        <f>SUM(CM143:CM144)</f>
        <v/>
      </c>
      <c r="CN145" s="36">
        <f>SUM(CN143:CN144)</f>
        <v/>
      </c>
      <c r="CO145" s="36">
        <f>SUM(CO143:CO144)</f>
        <v/>
      </c>
      <c r="CP145" s="36">
        <f>SUM(CP143:CP144)</f>
        <v/>
      </c>
      <c r="CQ145" s="36">
        <f>SUM(CQ143:CQ144)</f>
        <v/>
      </c>
      <c r="CR145" s="36">
        <f>SUM(CR143:CR144)</f>
        <v/>
      </c>
      <c r="CS145" s="36">
        <f>SUM(CS143:CS144)</f>
        <v/>
      </c>
      <c r="CT145" s="36">
        <f>SUM(CT143:CT144)</f>
        <v/>
      </c>
      <c r="CU145" s="36">
        <f>SUM(CU143:CU144)</f>
        <v/>
      </c>
      <c r="CV145" s="36">
        <f>SUM(CV143:CV144)</f>
        <v/>
      </c>
      <c r="CW145" s="36">
        <f>SUM(CW143:CW144)</f>
        <v/>
      </c>
      <c r="CX145" s="36">
        <f>SUM(CX143:CX144)</f>
        <v/>
      </c>
      <c r="CY145" s="36">
        <f>SUM(CY143:CY144)</f>
        <v/>
      </c>
      <c r="CZ145" s="36">
        <f>SUM(CZ143:CZ144)</f>
        <v/>
      </c>
      <c r="DA145" s="36">
        <f>SUM(DA143:DA144)</f>
        <v/>
      </c>
      <c r="DB145" s="36">
        <f>SUM(DB143:DB144)</f>
        <v/>
      </c>
    </row>
    <row r="146" outlineLevel="3"/>
    <row r="147" outlineLevel="3">
      <c r="C147" s="20" t="inlineStr">
        <is>
          <t>Processing</t>
        </is>
      </c>
    </row>
    <row r="148" outlineLevel="3"/>
    <row r="149" outlineLevel="3">
      <c r="E149" s="2">
        <f>E74</f>
        <v/>
      </c>
      <c r="G149" s="21">
        <f>G74</f>
        <v/>
      </c>
      <c r="Y149" s="22">
        <f>SUM(AA149:DB149)</f>
        <v/>
      </c>
      <c r="AA149" s="23">
        <f>AA74</f>
        <v/>
      </c>
      <c r="AB149" s="23">
        <f>AB74</f>
        <v/>
      </c>
      <c r="AC149" s="23">
        <f>AC74</f>
        <v/>
      </c>
      <c r="AD149" s="23">
        <f>AD74</f>
        <v/>
      </c>
      <c r="AE149" s="23">
        <f>AE74</f>
        <v/>
      </c>
      <c r="AF149" s="23">
        <f>AF74</f>
        <v/>
      </c>
      <c r="AG149" s="23">
        <f>AG74</f>
        <v/>
      </c>
      <c r="AH149" s="23">
        <f>AH74</f>
        <v/>
      </c>
      <c r="AI149" s="23">
        <f>AI74</f>
        <v/>
      </c>
      <c r="AJ149" s="23">
        <f>AJ74</f>
        <v/>
      </c>
      <c r="AK149" s="23">
        <f>AK74</f>
        <v/>
      </c>
      <c r="AL149" s="23">
        <f>AL74</f>
        <v/>
      </c>
      <c r="AM149" s="23">
        <f>AM74</f>
        <v/>
      </c>
      <c r="AN149" s="23">
        <f>AN74</f>
        <v/>
      </c>
      <c r="AO149" s="23">
        <f>AO74</f>
        <v/>
      </c>
      <c r="AP149" s="23">
        <f>AP74</f>
        <v/>
      </c>
      <c r="AQ149" s="23">
        <f>AQ74</f>
        <v/>
      </c>
      <c r="AR149" s="23">
        <f>AR74</f>
        <v/>
      </c>
      <c r="AS149" s="23">
        <f>AS74</f>
        <v/>
      </c>
      <c r="AT149" s="23">
        <f>AT74</f>
        <v/>
      </c>
      <c r="AU149" s="23">
        <f>AU74</f>
        <v/>
      </c>
      <c r="AV149" s="23">
        <f>AV74</f>
        <v/>
      </c>
      <c r="AW149" s="23">
        <f>AW74</f>
        <v/>
      </c>
      <c r="AX149" s="23">
        <f>AX74</f>
        <v/>
      </c>
      <c r="AY149" s="23">
        <f>AY74</f>
        <v/>
      </c>
      <c r="AZ149" s="23">
        <f>AZ74</f>
        <v/>
      </c>
      <c r="BA149" s="23">
        <f>BA74</f>
        <v/>
      </c>
      <c r="BB149" s="23">
        <f>BB74</f>
        <v/>
      </c>
      <c r="BC149" s="23">
        <f>BC74</f>
        <v/>
      </c>
      <c r="BD149" s="23">
        <f>BD74</f>
        <v/>
      </c>
      <c r="BE149" s="23">
        <f>BE74</f>
        <v/>
      </c>
      <c r="BF149" s="23">
        <f>BF74</f>
        <v/>
      </c>
      <c r="BG149" s="23">
        <f>BG74</f>
        <v/>
      </c>
      <c r="BH149" s="23">
        <f>BH74</f>
        <v/>
      </c>
      <c r="BI149" s="23">
        <f>BI74</f>
        <v/>
      </c>
      <c r="BJ149" s="23">
        <f>BJ74</f>
        <v/>
      </c>
      <c r="BK149" s="23">
        <f>BK74</f>
        <v/>
      </c>
      <c r="BL149" s="23">
        <f>BL74</f>
        <v/>
      </c>
      <c r="BM149" s="23">
        <f>BM74</f>
        <v/>
      </c>
      <c r="BN149" s="23">
        <f>BN74</f>
        <v/>
      </c>
      <c r="BO149" s="23">
        <f>BO74</f>
        <v/>
      </c>
      <c r="BP149" s="23">
        <f>BP74</f>
        <v/>
      </c>
      <c r="BQ149" s="23">
        <f>BQ74</f>
        <v/>
      </c>
      <c r="BR149" s="23">
        <f>BR74</f>
        <v/>
      </c>
      <c r="BS149" s="23">
        <f>BS74</f>
        <v/>
      </c>
      <c r="BT149" s="23">
        <f>BT74</f>
        <v/>
      </c>
      <c r="BU149" s="23">
        <f>BU74</f>
        <v/>
      </c>
      <c r="BV149" s="23">
        <f>BV74</f>
        <v/>
      </c>
      <c r="BW149" s="23">
        <f>BW74</f>
        <v/>
      </c>
      <c r="BX149" s="23">
        <f>BX74</f>
        <v/>
      </c>
      <c r="BY149" s="23">
        <f>BY74</f>
        <v/>
      </c>
      <c r="BZ149" s="23">
        <f>BZ74</f>
        <v/>
      </c>
      <c r="CA149" s="23">
        <f>CA74</f>
        <v/>
      </c>
      <c r="CB149" s="23">
        <f>CB74</f>
        <v/>
      </c>
      <c r="CC149" s="23">
        <f>CC74</f>
        <v/>
      </c>
      <c r="CD149" s="23">
        <f>CD74</f>
        <v/>
      </c>
      <c r="CE149" s="23">
        <f>CE74</f>
        <v/>
      </c>
      <c r="CF149" s="23">
        <f>CF74</f>
        <v/>
      </c>
      <c r="CG149" s="23">
        <f>CG74</f>
        <v/>
      </c>
      <c r="CH149" s="23">
        <f>CH74</f>
        <v/>
      </c>
      <c r="CI149" s="23">
        <f>CI74</f>
        <v/>
      </c>
      <c r="CJ149" s="23">
        <f>CJ74</f>
        <v/>
      </c>
      <c r="CK149" s="23">
        <f>CK74</f>
        <v/>
      </c>
      <c r="CL149" s="23">
        <f>CL74</f>
        <v/>
      </c>
      <c r="CM149" s="23">
        <f>CM74</f>
        <v/>
      </c>
      <c r="CN149" s="23">
        <f>CN74</f>
        <v/>
      </c>
      <c r="CO149" s="23">
        <f>CO74</f>
        <v/>
      </c>
      <c r="CP149" s="23">
        <f>CP74</f>
        <v/>
      </c>
      <c r="CQ149" s="23">
        <f>CQ74</f>
        <v/>
      </c>
      <c r="CR149" s="23">
        <f>CR74</f>
        <v/>
      </c>
      <c r="CS149" s="23">
        <f>CS74</f>
        <v/>
      </c>
      <c r="CT149" s="23">
        <f>CT74</f>
        <v/>
      </c>
      <c r="CU149" s="23">
        <f>CU74</f>
        <v/>
      </c>
      <c r="CV149" s="23">
        <f>CV74</f>
        <v/>
      </c>
      <c r="CW149" s="23">
        <f>CW74</f>
        <v/>
      </c>
      <c r="CX149" s="23">
        <f>CX74</f>
        <v/>
      </c>
      <c r="CY149" s="23">
        <f>CY74</f>
        <v/>
      </c>
      <c r="CZ149" s="23">
        <f>CZ74</f>
        <v/>
      </c>
      <c r="DA149" s="23">
        <f>DA74</f>
        <v/>
      </c>
      <c r="DB149" s="23">
        <f>DB74</f>
        <v/>
      </c>
    </row>
    <row r="150" outlineLevel="3">
      <c r="E150" s="2">
        <f>Assumptions!E150</f>
        <v/>
      </c>
      <c r="G150" s="21">
        <f>Assumptions!G150</f>
        <v/>
      </c>
      <c r="Y150" s="24">
        <f>SUMPRODUCT(AA149:DB149,AA150:DB150)/SUM(AA149:DB149)</f>
        <v/>
      </c>
      <c r="AA150" s="24">
        <f>Assumptions!AA150</f>
        <v/>
      </c>
      <c r="AB150" s="24">
        <f>Assumptions!AB150</f>
        <v/>
      </c>
      <c r="AC150" s="24">
        <f>Assumptions!AC150</f>
        <v/>
      </c>
      <c r="AD150" s="24">
        <f>Assumptions!AD150</f>
        <v/>
      </c>
      <c r="AE150" s="24">
        <f>Assumptions!AE150</f>
        <v/>
      </c>
      <c r="AF150" s="24">
        <f>Assumptions!AF150</f>
        <v/>
      </c>
      <c r="AG150" s="24">
        <f>Assumptions!AG150</f>
        <v/>
      </c>
      <c r="AH150" s="24">
        <f>Assumptions!AH150</f>
        <v/>
      </c>
      <c r="AI150" s="24">
        <f>Assumptions!AI150</f>
        <v/>
      </c>
      <c r="AJ150" s="24">
        <f>Assumptions!AJ150</f>
        <v/>
      </c>
      <c r="AK150" s="24">
        <f>Assumptions!AK150</f>
        <v/>
      </c>
      <c r="AL150" s="24">
        <f>Assumptions!AL150</f>
        <v/>
      </c>
      <c r="AM150" s="24">
        <f>Assumptions!AM150</f>
        <v/>
      </c>
      <c r="AN150" s="24">
        <f>Assumptions!AN150</f>
        <v/>
      </c>
      <c r="AO150" s="24">
        <f>Assumptions!AO150</f>
        <v/>
      </c>
      <c r="AP150" s="24">
        <f>Assumptions!AP150</f>
        <v/>
      </c>
      <c r="AQ150" s="24">
        <f>Assumptions!AQ150</f>
        <v/>
      </c>
      <c r="AR150" s="24">
        <f>Assumptions!AR150</f>
        <v/>
      </c>
      <c r="AS150" s="24">
        <f>Assumptions!AS150</f>
        <v/>
      </c>
      <c r="AT150" s="24">
        <f>Assumptions!AT150</f>
        <v/>
      </c>
      <c r="AU150" s="24">
        <f>Assumptions!AU150</f>
        <v/>
      </c>
      <c r="AV150" s="24">
        <f>Assumptions!AV150</f>
        <v/>
      </c>
      <c r="AW150" s="24">
        <f>Assumptions!AW150</f>
        <v/>
      </c>
      <c r="AX150" s="24">
        <f>Assumptions!AX150</f>
        <v/>
      </c>
      <c r="AY150" s="24">
        <f>Assumptions!AY150</f>
        <v/>
      </c>
      <c r="AZ150" s="24">
        <f>Assumptions!AZ150</f>
        <v/>
      </c>
      <c r="BA150" s="24">
        <f>Assumptions!BA150</f>
        <v/>
      </c>
      <c r="BB150" s="24">
        <f>Assumptions!BB150</f>
        <v/>
      </c>
      <c r="BC150" s="24">
        <f>Assumptions!BC150</f>
        <v/>
      </c>
      <c r="BD150" s="24">
        <f>Assumptions!BD150</f>
        <v/>
      </c>
      <c r="BE150" s="24">
        <f>Assumptions!BE150</f>
        <v/>
      </c>
      <c r="BF150" s="24">
        <f>Assumptions!BF150</f>
        <v/>
      </c>
      <c r="BG150" s="24">
        <f>Assumptions!BG150</f>
        <v/>
      </c>
      <c r="BH150" s="24">
        <f>Assumptions!BH150</f>
        <v/>
      </c>
      <c r="BI150" s="24">
        <f>Assumptions!BI150</f>
        <v/>
      </c>
      <c r="BJ150" s="24">
        <f>Assumptions!BJ150</f>
        <v/>
      </c>
      <c r="BK150" s="24">
        <f>Assumptions!BK150</f>
        <v/>
      </c>
      <c r="BL150" s="24">
        <f>Assumptions!BL150</f>
        <v/>
      </c>
      <c r="BM150" s="24">
        <f>Assumptions!BM150</f>
        <v/>
      </c>
      <c r="BN150" s="24">
        <f>Assumptions!BN150</f>
        <v/>
      </c>
      <c r="BO150" s="24">
        <f>Assumptions!BO150</f>
        <v/>
      </c>
      <c r="BP150" s="24">
        <f>Assumptions!BP150</f>
        <v/>
      </c>
      <c r="BQ150" s="24">
        <f>Assumptions!BQ150</f>
        <v/>
      </c>
      <c r="BR150" s="24">
        <f>Assumptions!BR150</f>
        <v/>
      </c>
      <c r="BS150" s="24">
        <f>Assumptions!BS150</f>
        <v/>
      </c>
      <c r="BT150" s="24">
        <f>Assumptions!BT150</f>
        <v/>
      </c>
      <c r="BU150" s="24">
        <f>Assumptions!BU150</f>
        <v/>
      </c>
      <c r="BV150" s="24">
        <f>Assumptions!BV150</f>
        <v/>
      </c>
      <c r="BW150" s="24">
        <f>Assumptions!BW150</f>
        <v/>
      </c>
      <c r="BX150" s="24">
        <f>Assumptions!BX150</f>
        <v/>
      </c>
      <c r="BY150" s="24">
        <f>Assumptions!BY150</f>
        <v/>
      </c>
      <c r="BZ150" s="24">
        <f>Assumptions!BZ150</f>
        <v/>
      </c>
      <c r="CA150" s="24">
        <f>Assumptions!CA150</f>
        <v/>
      </c>
      <c r="CB150" s="24">
        <f>Assumptions!CB150</f>
        <v/>
      </c>
      <c r="CC150" s="24">
        <f>Assumptions!CC150</f>
        <v/>
      </c>
      <c r="CD150" s="24">
        <f>Assumptions!CD150</f>
        <v/>
      </c>
      <c r="CE150" s="24">
        <f>Assumptions!CE150</f>
        <v/>
      </c>
      <c r="CF150" s="24">
        <f>Assumptions!CF150</f>
        <v/>
      </c>
      <c r="CG150" s="24">
        <f>Assumptions!CG150</f>
        <v/>
      </c>
      <c r="CH150" s="24">
        <f>Assumptions!CH150</f>
        <v/>
      </c>
      <c r="CI150" s="24">
        <f>Assumptions!CI150</f>
        <v/>
      </c>
      <c r="CJ150" s="24">
        <f>Assumptions!CJ150</f>
        <v/>
      </c>
      <c r="CK150" s="24">
        <f>Assumptions!CK150</f>
        <v/>
      </c>
      <c r="CL150" s="24">
        <f>Assumptions!CL150</f>
        <v/>
      </c>
      <c r="CM150" s="24">
        <f>Assumptions!CM150</f>
        <v/>
      </c>
      <c r="CN150" s="24">
        <f>Assumptions!CN150</f>
        <v/>
      </c>
      <c r="CO150" s="24">
        <f>Assumptions!CO150</f>
        <v/>
      </c>
      <c r="CP150" s="24">
        <f>Assumptions!CP150</f>
        <v/>
      </c>
      <c r="CQ150" s="24">
        <f>Assumptions!CQ150</f>
        <v/>
      </c>
      <c r="CR150" s="24">
        <f>Assumptions!CR150</f>
        <v/>
      </c>
      <c r="CS150" s="24">
        <f>Assumptions!CS150</f>
        <v/>
      </c>
      <c r="CT150" s="24">
        <f>Assumptions!CT150</f>
        <v/>
      </c>
      <c r="CU150" s="24">
        <f>Assumptions!CU150</f>
        <v/>
      </c>
      <c r="CV150" s="24">
        <f>Assumptions!CV150</f>
        <v/>
      </c>
      <c r="CW150" s="24">
        <f>Assumptions!CW150</f>
        <v/>
      </c>
      <c r="CX150" s="24">
        <f>Assumptions!CX150</f>
        <v/>
      </c>
      <c r="CY150" s="24">
        <f>Assumptions!CY150</f>
        <v/>
      </c>
      <c r="CZ150" s="24">
        <f>Assumptions!CZ150</f>
        <v/>
      </c>
      <c r="DA150" s="24">
        <f>Assumptions!DA150</f>
        <v/>
      </c>
      <c r="DB150" s="24">
        <f>Assumptions!DB150</f>
        <v/>
      </c>
    </row>
    <row r="151" outlineLevel="3">
      <c r="E151" s="2">
        <f>Assumptions!E151</f>
        <v/>
      </c>
      <c r="G151" s="21">
        <f>Assumptions!G151</f>
        <v/>
      </c>
      <c r="Y151" s="24">
        <f>SUMPRODUCT(AA149:DB149,AA151:DB151)/SUM(AA149:DB149)</f>
        <v/>
      </c>
      <c r="AA151" s="24">
        <f>Assumptions!AA151</f>
        <v/>
      </c>
      <c r="AB151" s="24">
        <f>Assumptions!AB151</f>
        <v/>
      </c>
      <c r="AC151" s="24">
        <f>Assumptions!AC151</f>
        <v/>
      </c>
      <c r="AD151" s="24">
        <f>Assumptions!AD151</f>
        <v/>
      </c>
      <c r="AE151" s="24">
        <f>Assumptions!AE151</f>
        <v/>
      </c>
      <c r="AF151" s="24">
        <f>Assumptions!AF151</f>
        <v/>
      </c>
      <c r="AG151" s="24">
        <f>Assumptions!AG151</f>
        <v/>
      </c>
      <c r="AH151" s="24">
        <f>Assumptions!AH151</f>
        <v/>
      </c>
      <c r="AI151" s="24">
        <f>Assumptions!AI151</f>
        <v/>
      </c>
      <c r="AJ151" s="24">
        <f>Assumptions!AJ151</f>
        <v/>
      </c>
      <c r="AK151" s="24">
        <f>Assumptions!AK151</f>
        <v/>
      </c>
      <c r="AL151" s="24">
        <f>Assumptions!AL151</f>
        <v/>
      </c>
      <c r="AM151" s="24">
        <f>Assumptions!AM151</f>
        <v/>
      </c>
      <c r="AN151" s="24">
        <f>Assumptions!AN151</f>
        <v/>
      </c>
      <c r="AO151" s="24">
        <f>Assumptions!AO151</f>
        <v/>
      </c>
      <c r="AP151" s="24">
        <f>Assumptions!AP151</f>
        <v/>
      </c>
      <c r="AQ151" s="24">
        <f>Assumptions!AQ151</f>
        <v/>
      </c>
      <c r="AR151" s="24">
        <f>Assumptions!AR151</f>
        <v/>
      </c>
      <c r="AS151" s="24">
        <f>Assumptions!AS151</f>
        <v/>
      </c>
      <c r="AT151" s="24">
        <f>Assumptions!AT151</f>
        <v/>
      </c>
      <c r="AU151" s="24">
        <f>Assumptions!AU151</f>
        <v/>
      </c>
      <c r="AV151" s="24">
        <f>Assumptions!AV151</f>
        <v/>
      </c>
      <c r="AW151" s="24">
        <f>Assumptions!AW151</f>
        <v/>
      </c>
      <c r="AX151" s="24">
        <f>Assumptions!AX151</f>
        <v/>
      </c>
      <c r="AY151" s="24">
        <f>Assumptions!AY151</f>
        <v/>
      </c>
      <c r="AZ151" s="24">
        <f>Assumptions!AZ151</f>
        <v/>
      </c>
      <c r="BA151" s="24">
        <f>Assumptions!BA151</f>
        <v/>
      </c>
      <c r="BB151" s="24">
        <f>Assumptions!BB151</f>
        <v/>
      </c>
      <c r="BC151" s="24">
        <f>Assumptions!BC151</f>
        <v/>
      </c>
      <c r="BD151" s="24">
        <f>Assumptions!BD151</f>
        <v/>
      </c>
      <c r="BE151" s="24">
        <f>Assumptions!BE151</f>
        <v/>
      </c>
      <c r="BF151" s="24">
        <f>Assumptions!BF151</f>
        <v/>
      </c>
      <c r="BG151" s="24">
        <f>Assumptions!BG151</f>
        <v/>
      </c>
      <c r="BH151" s="24">
        <f>Assumptions!BH151</f>
        <v/>
      </c>
      <c r="BI151" s="24">
        <f>Assumptions!BI151</f>
        <v/>
      </c>
      <c r="BJ151" s="24">
        <f>Assumptions!BJ151</f>
        <v/>
      </c>
      <c r="BK151" s="24">
        <f>Assumptions!BK151</f>
        <v/>
      </c>
      <c r="BL151" s="24">
        <f>Assumptions!BL151</f>
        <v/>
      </c>
      <c r="BM151" s="24">
        <f>Assumptions!BM151</f>
        <v/>
      </c>
      <c r="BN151" s="24">
        <f>Assumptions!BN151</f>
        <v/>
      </c>
      <c r="BO151" s="24">
        <f>Assumptions!BO151</f>
        <v/>
      </c>
      <c r="BP151" s="24">
        <f>Assumptions!BP151</f>
        <v/>
      </c>
      <c r="BQ151" s="24">
        <f>Assumptions!BQ151</f>
        <v/>
      </c>
      <c r="BR151" s="24">
        <f>Assumptions!BR151</f>
        <v/>
      </c>
      <c r="BS151" s="24">
        <f>Assumptions!BS151</f>
        <v/>
      </c>
      <c r="BT151" s="24">
        <f>Assumptions!BT151</f>
        <v/>
      </c>
      <c r="BU151" s="24">
        <f>Assumptions!BU151</f>
        <v/>
      </c>
      <c r="BV151" s="24">
        <f>Assumptions!BV151</f>
        <v/>
      </c>
      <c r="BW151" s="24">
        <f>Assumptions!BW151</f>
        <v/>
      </c>
      <c r="BX151" s="24">
        <f>Assumptions!BX151</f>
        <v/>
      </c>
      <c r="BY151" s="24">
        <f>Assumptions!BY151</f>
        <v/>
      </c>
      <c r="BZ151" s="24">
        <f>Assumptions!BZ151</f>
        <v/>
      </c>
      <c r="CA151" s="24">
        <f>Assumptions!CA151</f>
        <v/>
      </c>
      <c r="CB151" s="24">
        <f>Assumptions!CB151</f>
        <v/>
      </c>
      <c r="CC151" s="24">
        <f>Assumptions!CC151</f>
        <v/>
      </c>
      <c r="CD151" s="24">
        <f>Assumptions!CD151</f>
        <v/>
      </c>
      <c r="CE151" s="24">
        <f>Assumptions!CE151</f>
        <v/>
      </c>
      <c r="CF151" s="24">
        <f>Assumptions!CF151</f>
        <v/>
      </c>
      <c r="CG151" s="24">
        <f>Assumptions!CG151</f>
        <v/>
      </c>
      <c r="CH151" s="24">
        <f>Assumptions!CH151</f>
        <v/>
      </c>
      <c r="CI151" s="24">
        <f>Assumptions!CI151</f>
        <v/>
      </c>
      <c r="CJ151" s="24">
        <f>Assumptions!CJ151</f>
        <v/>
      </c>
      <c r="CK151" s="24">
        <f>Assumptions!CK151</f>
        <v/>
      </c>
      <c r="CL151" s="24">
        <f>Assumptions!CL151</f>
        <v/>
      </c>
      <c r="CM151" s="24">
        <f>Assumptions!CM151</f>
        <v/>
      </c>
      <c r="CN151" s="24">
        <f>Assumptions!CN151</f>
        <v/>
      </c>
      <c r="CO151" s="24">
        <f>Assumptions!CO151</f>
        <v/>
      </c>
      <c r="CP151" s="24">
        <f>Assumptions!CP151</f>
        <v/>
      </c>
      <c r="CQ151" s="24">
        <f>Assumptions!CQ151</f>
        <v/>
      </c>
      <c r="CR151" s="24">
        <f>Assumptions!CR151</f>
        <v/>
      </c>
      <c r="CS151" s="24">
        <f>Assumptions!CS151</f>
        <v/>
      </c>
      <c r="CT151" s="24">
        <f>Assumptions!CT151</f>
        <v/>
      </c>
      <c r="CU151" s="24">
        <f>Assumptions!CU151</f>
        <v/>
      </c>
      <c r="CV151" s="24">
        <f>Assumptions!CV151</f>
        <v/>
      </c>
      <c r="CW151" s="24">
        <f>Assumptions!CW151</f>
        <v/>
      </c>
      <c r="CX151" s="24">
        <f>Assumptions!CX151</f>
        <v/>
      </c>
      <c r="CY151" s="24">
        <f>Assumptions!CY151</f>
        <v/>
      </c>
      <c r="CZ151" s="24">
        <f>Assumptions!CZ151</f>
        <v/>
      </c>
      <c r="DA151" s="24">
        <f>Assumptions!DA151</f>
        <v/>
      </c>
      <c r="DB151" s="24">
        <f>Assumptions!DB151</f>
        <v/>
      </c>
    </row>
    <row r="152" outlineLevel="3">
      <c r="E152" s="2">
        <f>Assumptions!E152</f>
        <v/>
      </c>
      <c r="G152" s="21">
        <f>Assumptions!G152</f>
        <v/>
      </c>
      <c r="Y152" s="24">
        <f>SUMPRODUCT(AA149:DB149,AA152:DB152)/SUM(AA149:DB149)</f>
        <v/>
      </c>
      <c r="AA152" s="24">
        <f>Assumptions!AA152</f>
        <v/>
      </c>
      <c r="AB152" s="24">
        <f>Assumptions!AB152</f>
        <v/>
      </c>
      <c r="AC152" s="24">
        <f>Assumptions!AC152</f>
        <v/>
      </c>
      <c r="AD152" s="24">
        <f>Assumptions!AD152</f>
        <v/>
      </c>
      <c r="AE152" s="24">
        <f>Assumptions!AE152</f>
        <v/>
      </c>
      <c r="AF152" s="24">
        <f>Assumptions!AF152</f>
        <v/>
      </c>
      <c r="AG152" s="24">
        <f>Assumptions!AG152</f>
        <v/>
      </c>
      <c r="AH152" s="24">
        <f>Assumptions!AH152</f>
        <v/>
      </c>
      <c r="AI152" s="24">
        <f>Assumptions!AI152</f>
        <v/>
      </c>
      <c r="AJ152" s="24">
        <f>Assumptions!AJ152</f>
        <v/>
      </c>
      <c r="AK152" s="24">
        <f>Assumptions!AK152</f>
        <v/>
      </c>
      <c r="AL152" s="24">
        <f>Assumptions!AL152</f>
        <v/>
      </c>
      <c r="AM152" s="24">
        <f>Assumptions!AM152</f>
        <v/>
      </c>
      <c r="AN152" s="24">
        <f>Assumptions!AN152</f>
        <v/>
      </c>
      <c r="AO152" s="24">
        <f>Assumptions!AO152</f>
        <v/>
      </c>
      <c r="AP152" s="24">
        <f>Assumptions!AP152</f>
        <v/>
      </c>
      <c r="AQ152" s="24">
        <f>Assumptions!AQ152</f>
        <v/>
      </c>
      <c r="AR152" s="24">
        <f>Assumptions!AR152</f>
        <v/>
      </c>
      <c r="AS152" s="24">
        <f>Assumptions!AS152</f>
        <v/>
      </c>
      <c r="AT152" s="24">
        <f>Assumptions!AT152</f>
        <v/>
      </c>
      <c r="AU152" s="24">
        <f>Assumptions!AU152</f>
        <v/>
      </c>
      <c r="AV152" s="24">
        <f>Assumptions!AV152</f>
        <v/>
      </c>
      <c r="AW152" s="24">
        <f>Assumptions!AW152</f>
        <v/>
      </c>
      <c r="AX152" s="24">
        <f>Assumptions!AX152</f>
        <v/>
      </c>
      <c r="AY152" s="24">
        <f>Assumptions!AY152</f>
        <v/>
      </c>
      <c r="AZ152" s="24">
        <f>Assumptions!AZ152</f>
        <v/>
      </c>
      <c r="BA152" s="24">
        <f>Assumptions!BA152</f>
        <v/>
      </c>
      <c r="BB152" s="24">
        <f>Assumptions!BB152</f>
        <v/>
      </c>
      <c r="BC152" s="24">
        <f>Assumptions!BC152</f>
        <v/>
      </c>
      <c r="BD152" s="24">
        <f>Assumptions!BD152</f>
        <v/>
      </c>
      <c r="BE152" s="24">
        <f>Assumptions!BE152</f>
        <v/>
      </c>
      <c r="BF152" s="24">
        <f>Assumptions!BF152</f>
        <v/>
      </c>
      <c r="BG152" s="24">
        <f>Assumptions!BG152</f>
        <v/>
      </c>
      <c r="BH152" s="24">
        <f>Assumptions!BH152</f>
        <v/>
      </c>
      <c r="BI152" s="24">
        <f>Assumptions!BI152</f>
        <v/>
      </c>
      <c r="BJ152" s="24">
        <f>Assumptions!BJ152</f>
        <v/>
      </c>
      <c r="BK152" s="24">
        <f>Assumptions!BK152</f>
        <v/>
      </c>
      <c r="BL152" s="24">
        <f>Assumptions!BL152</f>
        <v/>
      </c>
      <c r="BM152" s="24">
        <f>Assumptions!BM152</f>
        <v/>
      </c>
      <c r="BN152" s="24">
        <f>Assumptions!BN152</f>
        <v/>
      </c>
      <c r="BO152" s="24">
        <f>Assumptions!BO152</f>
        <v/>
      </c>
      <c r="BP152" s="24">
        <f>Assumptions!BP152</f>
        <v/>
      </c>
      <c r="BQ152" s="24">
        <f>Assumptions!BQ152</f>
        <v/>
      </c>
      <c r="BR152" s="24">
        <f>Assumptions!BR152</f>
        <v/>
      </c>
      <c r="BS152" s="24">
        <f>Assumptions!BS152</f>
        <v/>
      </c>
      <c r="BT152" s="24">
        <f>Assumptions!BT152</f>
        <v/>
      </c>
      <c r="BU152" s="24">
        <f>Assumptions!BU152</f>
        <v/>
      </c>
      <c r="BV152" s="24">
        <f>Assumptions!BV152</f>
        <v/>
      </c>
      <c r="BW152" s="24">
        <f>Assumptions!BW152</f>
        <v/>
      </c>
      <c r="BX152" s="24">
        <f>Assumptions!BX152</f>
        <v/>
      </c>
      <c r="BY152" s="24">
        <f>Assumptions!BY152</f>
        <v/>
      </c>
      <c r="BZ152" s="24">
        <f>Assumptions!BZ152</f>
        <v/>
      </c>
      <c r="CA152" s="24">
        <f>Assumptions!CA152</f>
        <v/>
      </c>
      <c r="CB152" s="24">
        <f>Assumptions!CB152</f>
        <v/>
      </c>
      <c r="CC152" s="24">
        <f>Assumptions!CC152</f>
        <v/>
      </c>
      <c r="CD152" s="24">
        <f>Assumptions!CD152</f>
        <v/>
      </c>
      <c r="CE152" s="24">
        <f>Assumptions!CE152</f>
        <v/>
      </c>
      <c r="CF152" s="24">
        <f>Assumptions!CF152</f>
        <v/>
      </c>
      <c r="CG152" s="24">
        <f>Assumptions!CG152</f>
        <v/>
      </c>
      <c r="CH152" s="24">
        <f>Assumptions!CH152</f>
        <v/>
      </c>
      <c r="CI152" s="24">
        <f>Assumptions!CI152</f>
        <v/>
      </c>
      <c r="CJ152" s="24">
        <f>Assumptions!CJ152</f>
        <v/>
      </c>
      <c r="CK152" s="24">
        <f>Assumptions!CK152</f>
        <v/>
      </c>
      <c r="CL152" s="24">
        <f>Assumptions!CL152</f>
        <v/>
      </c>
      <c r="CM152" s="24">
        <f>Assumptions!CM152</f>
        <v/>
      </c>
      <c r="CN152" s="24">
        <f>Assumptions!CN152</f>
        <v/>
      </c>
      <c r="CO152" s="24">
        <f>Assumptions!CO152</f>
        <v/>
      </c>
      <c r="CP152" s="24">
        <f>Assumptions!CP152</f>
        <v/>
      </c>
      <c r="CQ152" s="24">
        <f>Assumptions!CQ152</f>
        <v/>
      </c>
      <c r="CR152" s="24">
        <f>Assumptions!CR152</f>
        <v/>
      </c>
      <c r="CS152" s="24">
        <f>Assumptions!CS152</f>
        <v/>
      </c>
      <c r="CT152" s="24">
        <f>Assumptions!CT152</f>
        <v/>
      </c>
      <c r="CU152" s="24">
        <f>Assumptions!CU152</f>
        <v/>
      </c>
      <c r="CV152" s="24">
        <f>Assumptions!CV152</f>
        <v/>
      </c>
      <c r="CW152" s="24">
        <f>Assumptions!CW152</f>
        <v/>
      </c>
      <c r="CX152" s="24">
        <f>Assumptions!CX152</f>
        <v/>
      </c>
      <c r="CY152" s="24">
        <f>Assumptions!CY152</f>
        <v/>
      </c>
      <c r="CZ152" s="24">
        <f>Assumptions!CZ152</f>
        <v/>
      </c>
      <c r="DA152" s="24">
        <f>Assumptions!DA152</f>
        <v/>
      </c>
      <c r="DB152" s="24">
        <f>Assumptions!DB152</f>
        <v/>
      </c>
    </row>
    <row r="153" outlineLevel="3">
      <c r="E153" s="2">
        <f>Assumptions!E153</f>
        <v/>
      </c>
      <c r="G153" s="21">
        <f>Assumptions!G153</f>
        <v/>
      </c>
      <c r="Y153" s="24">
        <f>SUMPRODUCT(AA149:DB149,AA153:DB153)/SUM(AA149:DB149)</f>
        <v/>
      </c>
      <c r="AA153" s="24">
        <f>Assumptions!AA153</f>
        <v/>
      </c>
      <c r="AB153" s="24">
        <f>Assumptions!AB153</f>
        <v/>
      </c>
      <c r="AC153" s="24">
        <f>Assumptions!AC153</f>
        <v/>
      </c>
      <c r="AD153" s="24">
        <f>Assumptions!AD153</f>
        <v/>
      </c>
      <c r="AE153" s="24">
        <f>Assumptions!AE153</f>
        <v/>
      </c>
      <c r="AF153" s="24">
        <f>Assumptions!AF153</f>
        <v/>
      </c>
      <c r="AG153" s="24">
        <f>Assumptions!AG153</f>
        <v/>
      </c>
      <c r="AH153" s="24">
        <f>Assumptions!AH153</f>
        <v/>
      </c>
      <c r="AI153" s="24">
        <f>Assumptions!AI153</f>
        <v/>
      </c>
      <c r="AJ153" s="24">
        <f>Assumptions!AJ153</f>
        <v/>
      </c>
      <c r="AK153" s="24">
        <f>Assumptions!AK153</f>
        <v/>
      </c>
      <c r="AL153" s="24">
        <f>Assumptions!AL153</f>
        <v/>
      </c>
      <c r="AM153" s="24">
        <f>Assumptions!AM153</f>
        <v/>
      </c>
      <c r="AN153" s="24">
        <f>Assumptions!AN153</f>
        <v/>
      </c>
      <c r="AO153" s="24">
        <f>Assumptions!AO153</f>
        <v/>
      </c>
      <c r="AP153" s="24">
        <f>Assumptions!AP153</f>
        <v/>
      </c>
      <c r="AQ153" s="24">
        <f>Assumptions!AQ153</f>
        <v/>
      </c>
      <c r="AR153" s="24">
        <f>Assumptions!AR153</f>
        <v/>
      </c>
      <c r="AS153" s="24">
        <f>Assumptions!AS153</f>
        <v/>
      </c>
      <c r="AT153" s="24">
        <f>Assumptions!AT153</f>
        <v/>
      </c>
      <c r="AU153" s="24">
        <f>Assumptions!AU153</f>
        <v/>
      </c>
      <c r="AV153" s="24">
        <f>Assumptions!AV153</f>
        <v/>
      </c>
      <c r="AW153" s="24">
        <f>Assumptions!AW153</f>
        <v/>
      </c>
      <c r="AX153" s="24">
        <f>Assumptions!AX153</f>
        <v/>
      </c>
      <c r="AY153" s="24">
        <f>Assumptions!AY153</f>
        <v/>
      </c>
      <c r="AZ153" s="24">
        <f>Assumptions!AZ153</f>
        <v/>
      </c>
      <c r="BA153" s="24">
        <f>Assumptions!BA153</f>
        <v/>
      </c>
      <c r="BB153" s="24">
        <f>Assumptions!BB153</f>
        <v/>
      </c>
      <c r="BC153" s="24">
        <f>Assumptions!BC153</f>
        <v/>
      </c>
      <c r="BD153" s="24">
        <f>Assumptions!BD153</f>
        <v/>
      </c>
      <c r="BE153" s="24">
        <f>Assumptions!BE153</f>
        <v/>
      </c>
      <c r="BF153" s="24">
        <f>Assumptions!BF153</f>
        <v/>
      </c>
      <c r="BG153" s="24">
        <f>Assumptions!BG153</f>
        <v/>
      </c>
      <c r="BH153" s="24">
        <f>Assumptions!BH153</f>
        <v/>
      </c>
      <c r="BI153" s="24">
        <f>Assumptions!BI153</f>
        <v/>
      </c>
      <c r="BJ153" s="24">
        <f>Assumptions!BJ153</f>
        <v/>
      </c>
      <c r="BK153" s="24">
        <f>Assumptions!BK153</f>
        <v/>
      </c>
      <c r="BL153" s="24">
        <f>Assumptions!BL153</f>
        <v/>
      </c>
      <c r="BM153" s="24">
        <f>Assumptions!BM153</f>
        <v/>
      </c>
      <c r="BN153" s="24">
        <f>Assumptions!BN153</f>
        <v/>
      </c>
      <c r="BO153" s="24">
        <f>Assumptions!BO153</f>
        <v/>
      </c>
      <c r="BP153" s="24">
        <f>Assumptions!BP153</f>
        <v/>
      </c>
      <c r="BQ153" s="24">
        <f>Assumptions!BQ153</f>
        <v/>
      </c>
      <c r="BR153" s="24">
        <f>Assumptions!BR153</f>
        <v/>
      </c>
      <c r="BS153" s="24">
        <f>Assumptions!BS153</f>
        <v/>
      </c>
      <c r="BT153" s="24">
        <f>Assumptions!BT153</f>
        <v/>
      </c>
      <c r="BU153" s="24">
        <f>Assumptions!BU153</f>
        <v/>
      </c>
      <c r="BV153" s="24">
        <f>Assumptions!BV153</f>
        <v/>
      </c>
      <c r="BW153" s="24">
        <f>Assumptions!BW153</f>
        <v/>
      </c>
      <c r="BX153" s="24">
        <f>Assumptions!BX153</f>
        <v/>
      </c>
      <c r="BY153" s="24">
        <f>Assumptions!BY153</f>
        <v/>
      </c>
      <c r="BZ153" s="24">
        <f>Assumptions!BZ153</f>
        <v/>
      </c>
      <c r="CA153" s="24">
        <f>Assumptions!CA153</f>
        <v/>
      </c>
      <c r="CB153" s="24">
        <f>Assumptions!CB153</f>
        <v/>
      </c>
      <c r="CC153" s="24">
        <f>Assumptions!CC153</f>
        <v/>
      </c>
      <c r="CD153" s="24">
        <f>Assumptions!CD153</f>
        <v/>
      </c>
      <c r="CE153" s="24">
        <f>Assumptions!CE153</f>
        <v/>
      </c>
      <c r="CF153" s="24">
        <f>Assumptions!CF153</f>
        <v/>
      </c>
      <c r="CG153" s="24">
        <f>Assumptions!CG153</f>
        <v/>
      </c>
      <c r="CH153" s="24">
        <f>Assumptions!CH153</f>
        <v/>
      </c>
      <c r="CI153" s="24">
        <f>Assumptions!CI153</f>
        <v/>
      </c>
      <c r="CJ153" s="24">
        <f>Assumptions!CJ153</f>
        <v/>
      </c>
      <c r="CK153" s="24">
        <f>Assumptions!CK153</f>
        <v/>
      </c>
      <c r="CL153" s="24">
        <f>Assumptions!CL153</f>
        <v/>
      </c>
      <c r="CM153" s="24">
        <f>Assumptions!CM153</f>
        <v/>
      </c>
      <c r="CN153" s="24">
        <f>Assumptions!CN153</f>
        <v/>
      </c>
      <c r="CO153" s="24">
        <f>Assumptions!CO153</f>
        <v/>
      </c>
      <c r="CP153" s="24">
        <f>Assumptions!CP153</f>
        <v/>
      </c>
      <c r="CQ153" s="24">
        <f>Assumptions!CQ153</f>
        <v/>
      </c>
      <c r="CR153" s="24">
        <f>Assumptions!CR153</f>
        <v/>
      </c>
      <c r="CS153" s="24">
        <f>Assumptions!CS153</f>
        <v/>
      </c>
      <c r="CT153" s="24">
        <f>Assumptions!CT153</f>
        <v/>
      </c>
      <c r="CU153" s="24">
        <f>Assumptions!CU153</f>
        <v/>
      </c>
      <c r="CV153" s="24">
        <f>Assumptions!CV153</f>
        <v/>
      </c>
      <c r="CW153" s="24">
        <f>Assumptions!CW153</f>
        <v/>
      </c>
      <c r="CX153" s="24">
        <f>Assumptions!CX153</f>
        <v/>
      </c>
      <c r="CY153" s="24">
        <f>Assumptions!CY153</f>
        <v/>
      </c>
      <c r="CZ153" s="24">
        <f>Assumptions!CZ153</f>
        <v/>
      </c>
      <c r="DA153" s="24">
        <f>Assumptions!DA153</f>
        <v/>
      </c>
      <c r="DB153" s="24">
        <f>Assumptions!DB153</f>
        <v/>
      </c>
    </row>
    <row r="154" outlineLevel="3">
      <c r="E154" s="25">
        <f>E150&amp;" variable cost"</f>
        <v/>
      </c>
      <c r="G154" s="21">
        <f>Currency_unit&amp;"'M"</f>
        <v/>
      </c>
      <c r="Y154" s="26">
        <f>SUM(AA154:DB154)</f>
        <v/>
      </c>
      <c r="AA154" s="33">
        <f>AA$149*AA150/Thousand</f>
        <v/>
      </c>
      <c r="AB154" s="33">
        <f>AB$149*AB150/Thousand</f>
        <v/>
      </c>
      <c r="AC154" s="33">
        <f>AC$149*AC150/Thousand</f>
        <v/>
      </c>
      <c r="AD154" s="33">
        <f>AD$149*AD150/Thousand</f>
        <v/>
      </c>
      <c r="AE154" s="33">
        <f>AE$149*AE150/Thousand</f>
        <v/>
      </c>
      <c r="AF154" s="33">
        <f>AF$149*AF150/Thousand</f>
        <v/>
      </c>
      <c r="AG154" s="33">
        <f>AG$149*AG150/Thousand</f>
        <v/>
      </c>
      <c r="AH154" s="33">
        <f>AH$149*AH150/Thousand</f>
        <v/>
      </c>
      <c r="AI154" s="33">
        <f>AI$149*AI150/Thousand</f>
        <v/>
      </c>
      <c r="AJ154" s="33">
        <f>AJ$149*AJ150/Thousand</f>
        <v/>
      </c>
      <c r="AK154" s="33">
        <f>AK$149*AK150/Thousand</f>
        <v/>
      </c>
      <c r="AL154" s="33">
        <f>AL$149*AL150/Thousand</f>
        <v/>
      </c>
      <c r="AM154" s="33">
        <f>AM$149*AM150/Thousand</f>
        <v/>
      </c>
      <c r="AN154" s="33">
        <f>AN$149*AN150/Thousand</f>
        <v/>
      </c>
      <c r="AO154" s="33">
        <f>AO$149*AO150/Thousand</f>
        <v/>
      </c>
      <c r="AP154" s="33">
        <f>AP$149*AP150/Thousand</f>
        <v/>
      </c>
      <c r="AQ154" s="33">
        <f>AQ$149*AQ150/Thousand</f>
        <v/>
      </c>
      <c r="AR154" s="33">
        <f>AR$149*AR150/Thousand</f>
        <v/>
      </c>
      <c r="AS154" s="33">
        <f>AS$149*AS150/Thousand</f>
        <v/>
      </c>
      <c r="AT154" s="33">
        <f>AT$149*AT150/Thousand</f>
        <v/>
      </c>
      <c r="AU154" s="33">
        <f>AU$149*AU150/Thousand</f>
        <v/>
      </c>
      <c r="AV154" s="33">
        <f>AV$149*AV150/Thousand</f>
        <v/>
      </c>
      <c r="AW154" s="33">
        <f>AW$149*AW150/Thousand</f>
        <v/>
      </c>
      <c r="AX154" s="33">
        <f>AX$149*AX150/Thousand</f>
        <v/>
      </c>
      <c r="AY154" s="33">
        <f>AY$149*AY150/Thousand</f>
        <v/>
      </c>
      <c r="AZ154" s="33">
        <f>AZ$149*AZ150/Thousand</f>
        <v/>
      </c>
      <c r="BA154" s="33">
        <f>BA$149*BA150/Thousand</f>
        <v/>
      </c>
      <c r="BB154" s="33">
        <f>BB$149*BB150/Thousand</f>
        <v/>
      </c>
      <c r="BC154" s="33">
        <f>BC$149*BC150/Thousand</f>
        <v/>
      </c>
      <c r="BD154" s="33">
        <f>BD$149*BD150/Thousand</f>
        <v/>
      </c>
      <c r="BE154" s="33">
        <f>BE$149*BE150/Thousand</f>
        <v/>
      </c>
      <c r="BF154" s="33">
        <f>BF$149*BF150/Thousand</f>
        <v/>
      </c>
      <c r="BG154" s="33">
        <f>BG$149*BG150/Thousand</f>
        <v/>
      </c>
      <c r="BH154" s="33">
        <f>BH$149*BH150/Thousand</f>
        <v/>
      </c>
      <c r="BI154" s="33">
        <f>BI$149*BI150/Thousand</f>
        <v/>
      </c>
      <c r="BJ154" s="33">
        <f>BJ$149*BJ150/Thousand</f>
        <v/>
      </c>
      <c r="BK154" s="33">
        <f>BK$149*BK150/Thousand</f>
        <v/>
      </c>
      <c r="BL154" s="33">
        <f>BL$149*BL150/Thousand</f>
        <v/>
      </c>
      <c r="BM154" s="33">
        <f>BM$149*BM150/Thousand</f>
        <v/>
      </c>
      <c r="BN154" s="33">
        <f>BN$149*BN150/Thousand</f>
        <v/>
      </c>
      <c r="BO154" s="33">
        <f>BO$149*BO150/Thousand</f>
        <v/>
      </c>
      <c r="BP154" s="33">
        <f>BP$149*BP150/Thousand</f>
        <v/>
      </c>
      <c r="BQ154" s="33">
        <f>BQ$149*BQ150/Thousand</f>
        <v/>
      </c>
      <c r="BR154" s="33">
        <f>BR$149*BR150/Thousand</f>
        <v/>
      </c>
      <c r="BS154" s="33">
        <f>BS$149*BS150/Thousand</f>
        <v/>
      </c>
      <c r="BT154" s="33">
        <f>BT$149*BT150/Thousand</f>
        <v/>
      </c>
      <c r="BU154" s="33">
        <f>BU$149*BU150/Thousand</f>
        <v/>
      </c>
      <c r="BV154" s="33">
        <f>BV$149*BV150/Thousand</f>
        <v/>
      </c>
      <c r="BW154" s="33">
        <f>BW$149*BW150/Thousand</f>
        <v/>
      </c>
      <c r="BX154" s="33">
        <f>BX$149*BX150/Thousand</f>
        <v/>
      </c>
      <c r="BY154" s="33">
        <f>BY$149*BY150/Thousand</f>
        <v/>
      </c>
      <c r="BZ154" s="33">
        <f>BZ$149*BZ150/Thousand</f>
        <v/>
      </c>
      <c r="CA154" s="33">
        <f>CA$149*CA150/Thousand</f>
        <v/>
      </c>
      <c r="CB154" s="33">
        <f>CB$149*CB150/Thousand</f>
        <v/>
      </c>
      <c r="CC154" s="33">
        <f>CC$149*CC150/Thousand</f>
        <v/>
      </c>
      <c r="CD154" s="33">
        <f>CD$149*CD150/Thousand</f>
        <v/>
      </c>
      <c r="CE154" s="33">
        <f>CE$149*CE150/Thousand</f>
        <v/>
      </c>
      <c r="CF154" s="33">
        <f>CF$149*CF150/Thousand</f>
        <v/>
      </c>
      <c r="CG154" s="33">
        <f>CG$149*CG150/Thousand</f>
        <v/>
      </c>
      <c r="CH154" s="33">
        <f>CH$149*CH150/Thousand</f>
        <v/>
      </c>
      <c r="CI154" s="33">
        <f>CI$149*CI150/Thousand</f>
        <v/>
      </c>
      <c r="CJ154" s="33">
        <f>CJ$149*CJ150/Thousand</f>
        <v/>
      </c>
      <c r="CK154" s="33">
        <f>CK$149*CK150/Thousand</f>
        <v/>
      </c>
      <c r="CL154" s="33">
        <f>CL$149*CL150/Thousand</f>
        <v/>
      </c>
      <c r="CM154" s="33">
        <f>CM$149*CM150/Thousand</f>
        <v/>
      </c>
      <c r="CN154" s="33">
        <f>CN$149*CN150/Thousand</f>
        <v/>
      </c>
      <c r="CO154" s="33">
        <f>CO$149*CO150/Thousand</f>
        <v/>
      </c>
      <c r="CP154" s="33">
        <f>CP$149*CP150/Thousand</f>
        <v/>
      </c>
      <c r="CQ154" s="33">
        <f>CQ$149*CQ150/Thousand</f>
        <v/>
      </c>
      <c r="CR154" s="33">
        <f>CR$149*CR150/Thousand</f>
        <v/>
      </c>
      <c r="CS154" s="33">
        <f>CS$149*CS150/Thousand</f>
        <v/>
      </c>
      <c r="CT154" s="33">
        <f>CT$149*CT150/Thousand</f>
        <v/>
      </c>
      <c r="CU154" s="33">
        <f>CU$149*CU150/Thousand</f>
        <v/>
      </c>
      <c r="CV154" s="33">
        <f>CV$149*CV150/Thousand</f>
        <v/>
      </c>
      <c r="CW154" s="33">
        <f>CW$149*CW150/Thousand</f>
        <v/>
      </c>
      <c r="CX154" s="33">
        <f>CX$149*CX150/Thousand</f>
        <v/>
      </c>
      <c r="CY154" s="33">
        <f>CY$149*CY150/Thousand</f>
        <v/>
      </c>
      <c r="CZ154" s="33">
        <f>CZ$149*CZ150/Thousand</f>
        <v/>
      </c>
      <c r="DA154" s="33">
        <f>DA$149*DA150/Thousand</f>
        <v/>
      </c>
      <c r="DB154" s="33">
        <f>DB$149*DB150/Thousand</f>
        <v/>
      </c>
    </row>
    <row r="155" outlineLevel="3">
      <c r="E155" s="2">
        <f>E151&amp;" variable cost"</f>
        <v/>
      </c>
      <c r="G155" s="21">
        <f>Currency_unit&amp;"'M"</f>
        <v/>
      </c>
      <c r="Y155" s="22">
        <f>SUM(AA155:DB155)</f>
        <v/>
      </c>
      <c r="AA155" s="24">
        <f>AA$149*AA151/Thousand</f>
        <v/>
      </c>
      <c r="AB155" s="24">
        <f>AB$149*AB151/Thousand</f>
        <v/>
      </c>
      <c r="AC155" s="24">
        <f>AC$149*AC151/Thousand</f>
        <v/>
      </c>
      <c r="AD155" s="24">
        <f>AD$149*AD151/Thousand</f>
        <v/>
      </c>
      <c r="AE155" s="24">
        <f>AE$149*AE151/Thousand</f>
        <v/>
      </c>
      <c r="AF155" s="24">
        <f>AF$149*AF151/Thousand</f>
        <v/>
      </c>
      <c r="AG155" s="24">
        <f>AG$149*AG151/Thousand</f>
        <v/>
      </c>
      <c r="AH155" s="24">
        <f>AH$149*AH151/Thousand</f>
        <v/>
      </c>
      <c r="AI155" s="24">
        <f>AI$149*AI151/Thousand</f>
        <v/>
      </c>
      <c r="AJ155" s="24">
        <f>AJ$149*AJ151/Thousand</f>
        <v/>
      </c>
      <c r="AK155" s="24">
        <f>AK$149*AK151/Thousand</f>
        <v/>
      </c>
      <c r="AL155" s="24">
        <f>AL$149*AL151/Thousand</f>
        <v/>
      </c>
      <c r="AM155" s="24">
        <f>AM$149*AM151/Thousand</f>
        <v/>
      </c>
      <c r="AN155" s="24">
        <f>AN$149*AN151/Thousand</f>
        <v/>
      </c>
      <c r="AO155" s="24">
        <f>AO$149*AO151/Thousand</f>
        <v/>
      </c>
      <c r="AP155" s="24">
        <f>AP$149*AP151/Thousand</f>
        <v/>
      </c>
      <c r="AQ155" s="24">
        <f>AQ$149*AQ151/Thousand</f>
        <v/>
      </c>
      <c r="AR155" s="24">
        <f>AR$149*AR151/Thousand</f>
        <v/>
      </c>
      <c r="AS155" s="24">
        <f>AS$149*AS151/Thousand</f>
        <v/>
      </c>
      <c r="AT155" s="24">
        <f>AT$149*AT151/Thousand</f>
        <v/>
      </c>
      <c r="AU155" s="24">
        <f>AU$149*AU151/Thousand</f>
        <v/>
      </c>
      <c r="AV155" s="24">
        <f>AV$149*AV151/Thousand</f>
        <v/>
      </c>
      <c r="AW155" s="24">
        <f>AW$149*AW151/Thousand</f>
        <v/>
      </c>
      <c r="AX155" s="24">
        <f>AX$149*AX151/Thousand</f>
        <v/>
      </c>
      <c r="AY155" s="24">
        <f>AY$149*AY151/Thousand</f>
        <v/>
      </c>
      <c r="AZ155" s="24">
        <f>AZ$149*AZ151/Thousand</f>
        <v/>
      </c>
      <c r="BA155" s="24">
        <f>BA$149*BA151/Thousand</f>
        <v/>
      </c>
      <c r="BB155" s="24">
        <f>BB$149*BB151/Thousand</f>
        <v/>
      </c>
      <c r="BC155" s="24">
        <f>BC$149*BC151/Thousand</f>
        <v/>
      </c>
      <c r="BD155" s="24">
        <f>BD$149*BD151/Thousand</f>
        <v/>
      </c>
      <c r="BE155" s="24">
        <f>BE$149*BE151/Thousand</f>
        <v/>
      </c>
      <c r="BF155" s="24">
        <f>BF$149*BF151/Thousand</f>
        <v/>
      </c>
      <c r="BG155" s="24">
        <f>BG$149*BG151/Thousand</f>
        <v/>
      </c>
      <c r="BH155" s="24">
        <f>BH$149*BH151/Thousand</f>
        <v/>
      </c>
      <c r="BI155" s="24">
        <f>BI$149*BI151/Thousand</f>
        <v/>
      </c>
      <c r="BJ155" s="24">
        <f>BJ$149*BJ151/Thousand</f>
        <v/>
      </c>
      <c r="BK155" s="24">
        <f>BK$149*BK151/Thousand</f>
        <v/>
      </c>
      <c r="BL155" s="24">
        <f>BL$149*BL151/Thousand</f>
        <v/>
      </c>
      <c r="BM155" s="24">
        <f>BM$149*BM151/Thousand</f>
        <v/>
      </c>
      <c r="BN155" s="24">
        <f>BN$149*BN151/Thousand</f>
        <v/>
      </c>
      <c r="BO155" s="24">
        <f>BO$149*BO151/Thousand</f>
        <v/>
      </c>
      <c r="BP155" s="24">
        <f>BP$149*BP151/Thousand</f>
        <v/>
      </c>
      <c r="BQ155" s="24">
        <f>BQ$149*BQ151/Thousand</f>
        <v/>
      </c>
      <c r="BR155" s="24">
        <f>BR$149*BR151/Thousand</f>
        <v/>
      </c>
      <c r="BS155" s="24">
        <f>BS$149*BS151/Thousand</f>
        <v/>
      </c>
      <c r="BT155" s="24">
        <f>BT$149*BT151/Thousand</f>
        <v/>
      </c>
      <c r="BU155" s="24">
        <f>BU$149*BU151/Thousand</f>
        <v/>
      </c>
      <c r="BV155" s="24">
        <f>BV$149*BV151/Thousand</f>
        <v/>
      </c>
      <c r="BW155" s="24">
        <f>BW$149*BW151/Thousand</f>
        <v/>
      </c>
      <c r="BX155" s="24">
        <f>BX$149*BX151/Thousand</f>
        <v/>
      </c>
      <c r="BY155" s="24">
        <f>BY$149*BY151/Thousand</f>
        <v/>
      </c>
      <c r="BZ155" s="24">
        <f>BZ$149*BZ151/Thousand</f>
        <v/>
      </c>
      <c r="CA155" s="24">
        <f>CA$149*CA151/Thousand</f>
        <v/>
      </c>
      <c r="CB155" s="24">
        <f>CB$149*CB151/Thousand</f>
        <v/>
      </c>
      <c r="CC155" s="24">
        <f>CC$149*CC151/Thousand</f>
        <v/>
      </c>
      <c r="CD155" s="24">
        <f>CD$149*CD151/Thousand</f>
        <v/>
      </c>
      <c r="CE155" s="24">
        <f>CE$149*CE151/Thousand</f>
        <v/>
      </c>
      <c r="CF155" s="24">
        <f>CF$149*CF151/Thousand</f>
        <v/>
      </c>
      <c r="CG155" s="24">
        <f>CG$149*CG151/Thousand</f>
        <v/>
      </c>
      <c r="CH155" s="24">
        <f>CH$149*CH151/Thousand</f>
        <v/>
      </c>
      <c r="CI155" s="24">
        <f>CI$149*CI151/Thousand</f>
        <v/>
      </c>
      <c r="CJ155" s="24">
        <f>CJ$149*CJ151/Thousand</f>
        <v/>
      </c>
      <c r="CK155" s="24">
        <f>CK$149*CK151/Thousand</f>
        <v/>
      </c>
      <c r="CL155" s="24">
        <f>CL$149*CL151/Thousand</f>
        <v/>
      </c>
      <c r="CM155" s="24">
        <f>CM$149*CM151/Thousand</f>
        <v/>
      </c>
      <c r="CN155" s="24">
        <f>CN$149*CN151/Thousand</f>
        <v/>
      </c>
      <c r="CO155" s="24">
        <f>CO$149*CO151/Thousand</f>
        <v/>
      </c>
      <c r="CP155" s="24">
        <f>CP$149*CP151/Thousand</f>
        <v/>
      </c>
      <c r="CQ155" s="24">
        <f>CQ$149*CQ151/Thousand</f>
        <v/>
      </c>
      <c r="CR155" s="24">
        <f>CR$149*CR151/Thousand</f>
        <v/>
      </c>
      <c r="CS155" s="24">
        <f>CS$149*CS151/Thousand</f>
        <v/>
      </c>
      <c r="CT155" s="24">
        <f>CT$149*CT151/Thousand</f>
        <v/>
      </c>
      <c r="CU155" s="24">
        <f>CU$149*CU151/Thousand</f>
        <v/>
      </c>
      <c r="CV155" s="24">
        <f>CV$149*CV151/Thousand</f>
        <v/>
      </c>
      <c r="CW155" s="24">
        <f>CW$149*CW151/Thousand</f>
        <v/>
      </c>
      <c r="CX155" s="24">
        <f>CX$149*CX151/Thousand</f>
        <v/>
      </c>
      <c r="CY155" s="24">
        <f>CY$149*CY151/Thousand</f>
        <v/>
      </c>
      <c r="CZ155" s="24">
        <f>CZ$149*CZ151/Thousand</f>
        <v/>
      </c>
      <c r="DA155" s="24">
        <f>DA$149*DA151/Thousand</f>
        <v/>
      </c>
      <c r="DB155" s="24">
        <f>DB$149*DB151/Thousand</f>
        <v/>
      </c>
    </row>
    <row r="156" outlineLevel="3">
      <c r="E156" s="2">
        <f>E152&amp;" variable cost"</f>
        <v/>
      </c>
      <c r="G156" s="21">
        <f>Currency_unit&amp;"'M"</f>
        <v/>
      </c>
      <c r="Y156" s="22">
        <f>SUM(AA156:DB156)</f>
        <v/>
      </c>
      <c r="AA156" s="24">
        <f>AA$149*AA152/Thousand</f>
        <v/>
      </c>
      <c r="AB156" s="24">
        <f>AB$149*AB152/Thousand</f>
        <v/>
      </c>
      <c r="AC156" s="24">
        <f>AC$149*AC152/Thousand</f>
        <v/>
      </c>
      <c r="AD156" s="24">
        <f>AD$149*AD152/Thousand</f>
        <v/>
      </c>
      <c r="AE156" s="24">
        <f>AE$149*AE152/Thousand</f>
        <v/>
      </c>
      <c r="AF156" s="24">
        <f>AF$149*AF152/Thousand</f>
        <v/>
      </c>
      <c r="AG156" s="24">
        <f>AG$149*AG152/Thousand</f>
        <v/>
      </c>
      <c r="AH156" s="24">
        <f>AH$149*AH152/Thousand</f>
        <v/>
      </c>
      <c r="AI156" s="24">
        <f>AI$149*AI152/Thousand</f>
        <v/>
      </c>
      <c r="AJ156" s="24">
        <f>AJ$149*AJ152/Thousand</f>
        <v/>
      </c>
      <c r="AK156" s="24">
        <f>AK$149*AK152/Thousand</f>
        <v/>
      </c>
      <c r="AL156" s="24">
        <f>AL$149*AL152/Thousand</f>
        <v/>
      </c>
      <c r="AM156" s="24">
        <f>AM$149*AM152/Thousand</f>
        <v/>
      </c>
      <c r="AN156" s="24">
        <f>AN$149*AN152/Thousand</f>
        <v/>
      </c>
      <c r="AO156" s="24">
        <f>AO$149*AO152/Thousand</f>
        <v/>
      </c>
      <c r="AP156" s="24">
        <f>AP$149*AP152/Thousand</f>
        <v/>
      </c>
      <c r="AQ156" s="24">
        <f>AQ$149*AQ152/Thousand</f>
        <v/>
      </c>
      <c r="AR156" s="24">
        <f>AR$149*AR152/Thousand</f>
        <v/>
      </c>
      <c r="AS156" s="24">
        <f>AS$149*AS152/Thousand</f>
        <v/>
      </c>
      <c r="AT156" s="24">
        <f>AT$149*AT152/Thousand</f>
        <v/>
      </c>
      <c r="AU156" s="24">
        <f>AU$149*AU152/Thousand</f>
        <v/>
      </c>
      <c r="AV156" s="24">
        <f>AV$149*AV152/Thousand</f>
        <v/>
      </c>
      <c r="AW156" s="24">
        <f>AW$149*AW152/Thousand</f>
        <v/>
      </c>
      <c r="AX156" s="24">
        <f>AX$149*AX152/Thousand</f>
        <v/>
      </c>
      <c r="AY156" s="24">
        <f>AY$149*AY152/Thousand</f>
        <v/>
      </c>
      <c r="AZ156" s="24">
        <f>AZ$149*AZ152/Thousand</f>
        <v/>
      </c>
      <c r="BA156" s="24">
        <f>BA$149*BA152/Thousand</f>
        <v/>
      </c>
      <c r="BB156" s="24">
        <f>BB$149*BB152/Thousand</f>
        <v/>
      </c>
      <c r="BC156" s="24">
        <f>BC$149*BC152/Thousand</f>
        <v/>
      </c>
      <c r="BD156" s="24">
        <f>BD$149*BD152/Thousand</f>
        <v/>
      </c>
      <c r="BE156" s="24">
        <f>BE$149*BE152/Thousand</f>
        <v/>
      </c>
      <c r="BF156" s="24">
        <f>BF$149*BF152/Thousand</f>
        <v/>
      </c>
      <c r="BG156" s="24">
        <f>BG$149*BG152/Thousand</f>
        <v/>
      </c>
      <c r="BH156" s="24">
        <f>BH$149*BH152/Thousand</f>
        <v/>
      </c>
      <c r="BI156" s="24">
        <f>BI$149*BI152/Thousand</f>
        <v/>
      </c>
      <c r="BJ156" s="24">
        <f>BJ$149*BJ152/Thousand</f>
        <v/>
      </c>
      <c r="BK156" s="24">
        <f>BK$149*BK152/Thousand</f>
        <v/>
      </c>
      <c r="BL156" s="24">
        <f>BL$149*BL152/Thousand</f>
        <v/>
      </c>
      <c r="BM156" s="24">
        <f>BM$149*BM152/Thousand</f>
        <v/>
      </c>
      <c r="BN156" s="24">
        <f>BN$149*BN152/Thousand</f>
        <v/>
      </c>
      <c r="BO156" s="24">
        <f>BO$149*BO152/Thousand</f>
        <v/>
      </c>
      <c r="BP156" s="24">
        <f>BP$149*BP152/Thousand</f>
        <v/>
      </c>
      <c r="BQ156" s="24">
        <f>BQ$149*BQ152/Thousand</f>
        <v/>
      </c>
      <c r="BR156" s="24">
        <f>BR$149*BR152/Thousand</f>
        <v/>
      </c>
      <c r="BS156" s="24">
        <f>BS$149*BS152/Thousand</f>
        <v/>
      </c>
      <c r="BT156" s="24">
        <f>BT$149*BT152/Thousand</f>
        <v/>
      </c>
      <c r="BU156" s="24">
        <f>BU$149*BU152/Thousand</f>
        <v/>
      </c>
      <c r="BV156" s="24">
        <f>BV$149*BV152/Thousand</f>
        <v/>
      </c>
      <c r="BW156" s="24">
        <f>BW$149*BW152/Thousand</f>
        <v/>
      </c>
      <c r="BX156" s="24">
        <f>BX$149*BX152/Thousand</f>
        <v/>
      </c>
      <c r="BY156" s="24">
        <f>BY$149*BY152/Thousand</f>
        <v/>
      </c>
      <c r="BZ156" s="24">
        <f>BZ$149*BZ152/Thousand</f>
        <v/>
      </c>
      <c r="CA156" s="24">
        <f>CA$149*CA152/Thousand</f>
        <v/>
      </c>
      <c r="CB156" s="24">
        <f>CB$149*CB152/Thousand</f>
        <v/>
      </c>
      <c r="CC156" s="24">
        <f>CC$149*CC152/Thousand</f>
        <v/>
      </c>
      <c r="CD156" s="24">
        <f>CD$149*CD152/Thousand</f>
        <v/>
      </c>
      <c r="CE156" s="24">
        <f>CE$149*CE152/Thousand</f>
        <v/>
      </c>
      <c r="CF156" s="24">
        <f>CF$149*CF152/Thousand</f>
        <v/>
      </c>
      <c r="CG156" s="24">
        <f>CG$149*CG152/Thousand</f>
        <v/>
      </c>
      <c r="CH156" s="24">
        <f>CH$149*CH152/Thousand</f>
        <v/>
      </c>
      <c r="CI156" s="24">
        <f>CI$149*CI152/Thousand</f>
        <v/>
      </c>
      <c r="CJ156" s="24">
        <f>CJ$149*CJ152/Thousand</f>
        <v/>
      </c>
      <c r="CK156" s="24">
        <f>CK$149*CK152/Thousand</f>
        <v/>
      </c>
      <c r="CL156" s="24">
        <f>CL$149*CL152/Thousand</f>
        <v/>
      </c>
      <c r="CM156" s="24">
        <f>CM$149*CM152/Thousand</f>
        <v/>
      </c>
      <c r="CN156" s="24">
        <f>CN$149*CN152/Thousand</f>
        <v/>
      </c>
      <c r="CO156" s="24">
        <f>CO$149*CO152/Thousand</f>
        <v/>
      </c>
      <c r="CP156" s="24">
        <f>CP$149*CP152/Thousand</f>
        <v/>
      </c>
      <c r="CQ156" s="24">
        <f>CQ$149*CQ152/Thousand</f>
        <v/>
      </c>
      <c r="CR156" s="24">
        <f>CR$149*CR152/Thousand</f>
        <v/>
      </c>
      <c r="CS156" s="24">
        <f>CS$149*CS152/Thousand</f>
        <v/>
      </c>
      <c r="CT156" s="24">
        <f>CT$149*CT152/Thousand</f>
        <v/>
      </c>
      <c r="CU156" s="24">
        <f>CU$149*CU152/Thousand</f>
        <v/>
      </c>
      <c r="CV156" s="24">
        <f>CV$149*CV152/Thousand</f>
        <v/>
      </c>
      <c r="CW156" s="24">
        <f>CW$149*CW152/Thousand</f>
        <v/>
      </c>
      <c r="CX156" s="24">
        <f>CX$149*CX152/Thousand</f>
        <v/>
      </c>
      <c r="CY156" s="24">
        <f>CY$149*CY152/Thousand</f>
        <v/>
      </c>
      <c r="CZ156" s="24">
        <f>CZ$149*CZ152/Thousand</f>
        <v/>
      </c>
      <c r="DA156" s="24">
        <f>DA$149*DA152/Thousand</f>
        <v/>
      </c>
      <c r="DB156" s="24">
        <f>DB$149*DB152/Thousand</f>
        <v/>
      </c>
    </row>
    <row r="157" outlineLevel="3">
      <c r="E157" s="2">
        <f>E153&amp;" variable cost"</f>
        <v/>
      </c>
      <c r="G157" s="21">
        <f>Currency_unit&amp;"'M"</f>
        <v/>
      </c>
      <c r="Y157" s="22">
        <f>SUM(AA157:DB157)</f>
        <v/>
      </c>
      <c r="AA157" s="24">
        <f>AA$149*AA153/Thousand</f>
        <v/>
      </c>
      <c r="AB157" s="24">
        <f>AB$149*AB153/Thousand</f>
        <v/>
      </c>
      <c r="AC157" s="24">
        <f>AC$149*AC153/Thousand</f>
        <v/>
      </c>
      <c r="AD157" s="24">
        <f>AD$149*AD153/Thousand</f>
        <v/>
      </c>
      <c r="AE157" s="24">
        <f>AE$149*AE153/Thousand</f>
        <v/>
      </c>
      <c r="AF157" s="24">
        <f>AF$149*AF153/Thousand</f>
        <v/>
      </c>
      <c r="AG157" s="24">
        <f>AG$149*AG153/Thousand</f>
        <v/>
      </c>
      <c r="AH157" s="24">
        <f>AH$149*AH153/Thousand</f>
        <v/>
      </c>
      <c r="AI157" s="24">
        <f>AI$149*AI153/Thousand</f>
        <v/>
      </c>
      <c r="AJ157" s="24">
        <f>AJ$149*AJ153/Thousand</f>
        <v/>
      </c>
      <c r="AK157" s="24">
        <f>AK$149*AK153/Thousand</f>
        <v/>
      </c>
      <c r="AL157" s="24">
        <f>AL$149*AL153/Thousand</f>
        <v/>
      </c>
      <c r="AM157" s="24">
        <f>AM$149*AM153/Thousand</f>
        <v/>
      </c>
      <c r="AN157" s="24">
        <f>AN$149*AN153/Thousand</f>
        <v/>
      </c>
      <c r="AO157" s="24">
        <f>AO$149*AO153/Thousand</f>
        <v/>
      </c>
      <c r="AP157" s="24">
        <f>AP$149*AP153/Thousand</f>
        <v/>
      </c>
      <c r="AQ157" s="24">
        <f>AQ$149*AQ153/Thousand</f>
        <v/>
      </c>
      <c r="AR157" s="24">
        <f>AR$149*AR153/Thousand</f>
        <v/>
      </c>
      <c r="AS157" s="24">
        <f>AS$149*AS153/Thousand</f>
        <v/>
      </c>
      <c r="AT157" s="24">
        <f>AT$149*AT153/Thousand</f>
        <v/>
      </c>
      <c r="AU157" s="24">
        <f>AU$149*AU153/Thousand</f>
        <v/>
      </c>
      <c r="AV157" s="24">
        <f>AV$149*AV153/Thousand</f>
        <v/>
      </c>
      <c r="AW157" s="24">
        <f>AW$149*AW153/Thousand</f>
        <v/>
      </c>
      <c r="AX157" s="24">
        <f>AX$149*AX153/Thousand</f>
        <v/>
      </c>
      <c r="AY157" s="24">
        <f>AY$149*AY153/Thousand</f>
        <v/>
      </c>
      <c r="AZ157" s="24">
        <f>AZ$149*AZ153/Thousand</f>
        <v/>
      </c>
      <c r="BA157" s="24">
        <f>BA$149*BA153/Thousand</f>
        <v/>
      </c>
      <c r="BB157" s="24">
        <f>BB$149*BB153/Thousand</f>
        <v/>
      </c>
      <c r="BC157" s="24">
        <f>BC$149*BC153/Thousand</f>
        <v/>
      </c>
      <c r="BD157" s="24">
        <f>BD$149*BD153/Thousand</f>
        <v/>
      </c>
      <c r="BE157" s="24">
        <f>BE$149*BE153/Thousand</f>
        <v/>
      </c>
      <c r="BF157" s="24">
        <f>BF$149*BF153/Thousand</f>
        <v/>
      </c>
      <c r="BG157" s="24">
        <f>BG$149*BG153/Thousand</f>
        <v/>
      </c>
      <c r="BH157" s="24">
        <f>BH$149*BH153/Thousand</f>
        <v/>
      </c>
      <c r="BI157" s="24">
        <f>BI$149*BI153/Thousand</f>
        <v/>
      </c>
      <c r="BJ157" s="24">
        <f>BJ$149*BJ153/Thousand</f>
        <v/>
      </c>
      <c r="BK157" s="24">
        <f>BK$149*BK153/Thousand</f>
        <v/>
      </c>
      <c r="BL157" s="24">
        <f>BL$149*BL153/Thousand</f>
        <v/>
      </c>
      <c r="BM157" s="24">
        <f>BM$149*BM153/Thousand</f>
        <v/>
      </c>
      <c r="BN157" s="24">
        <f>BN$149*BN153/Thousand</f>
        <v/>
      </c>
      <c r="BO157" s="24">
        <f>BO$149*BO153/Thousand</f>
        <v/>
      </c>
      <c r="BP157" s="24">
        <f>BP$149*BP153/Thousand</f>
        <v/>
      </c>
      <c r="BQ157" s="24">
        <f>BQ$149*BQ153/Thousand</f>
        <v/>
      </c>
      <c r="BR157" s="24">
        <f>BR$149*BR153/Thousand</f>
        <v/>
      </c>
      <c r="BS157" s="24">
        <f>BS$149*BS153/Thousand</f>
        <v/>
      </c>
      <c r="BT157" s="24">
        <f>BT$149*BT153/Thousand</f>
        <v/>
      </c>
      <c r="BU157" s="24">
        <f>BU$149*BU153/Thousand</f>
        <v/>
      </c>
      <c r="BV157" s="24">
        <f>BV$149*BV153/Thousand</f>
        <v/>
      </c>
      <c r="BW157" s="24">
        <f>BW$149*BW153/Thousand</f>
        <v/>
      </c>
      <c r="BX157" s="24">
        <f>BX$149*BX153/Thousand</f>
        <v/>
      </c>
      <c r="BY157" s="24">
        <f>BY$149*BY153/Thousand</f>
        <v/>
      </c>
      <c r="BZ157" s="24">
        <f>BZ$149*BZ153/Thousand</f>
        <v/>
      </c>
      <c r="CA157" s="24">
        <f>CA$149*CA153/Thousand</f>
        <v/>
      </c>
      <c r="CB157" s="24">
        <f>CB$149*CB153/Thousand</f>
        <v/>
      </c>
      <c r="CC157" s="24">
        <f>CC$149*CC153/Thousand</f>
        <v/>
      </c>
      <c r="CD157" s="24">
        <f>CD$149*CD153/Thousand</f>
        <v/>
      </c>
      <c r="CE157" s="24">
        <f>CE$149*CE153/Thousand</f>
        <v/>
      </c>
      <c r="CF157" s="24">
        <f>CF$149*CF153/Thousand</f>
        <v/>
      </c>
      <c r="CG157" s="24">
        <f>CG$149*CG153/Thousand</f>
        <v/>
      </c>
      <c r="CH157" s="24">
        <f>CH$149*CH153/Thousand</f>
        <v/>
      </c>
      <c r="CI157" s="24">
        <f>CI$149*CI153/Thousand</f>
        <v/>
      </c>
      <c r="CJ157" s="24">
        <f>CJ$149*CJ153/Thousand</f>
        <v/>
      </c>
      <c r="CK157" s="24">
        <f>CK$149*CK153/Thousand</f>
        <v/>
      </c>
      <c r="CL157" s="24">
        <f>CL$149*CL153/Thousand</f>
        <v/>
      </c>
      <c r="CM157" s="24">
        <f>CM$149*CM153/Thousand</f>
        <v/>
      </c>
      <c r="CN157" s="24">
        <f>CN$149*CN153/Thousand</f>
        <v/>
      </c>
      <c r="CO157" s="24">
        <f>CO$149*CO153/Thousand</f>
        <v/>
      </c>
      <c r="CP157" s="24">
        <f>CP$149*CP153/Thousand</f>
        <v/>
      </c>
      <c r="CQ157" s="24">
        <f>CQ$149*CQ153/Thousand</f>
        <v/>
      </c>
      <c r="CR157" s="24">
        <f>CR$149*CR153/Thousand</f>
        <v/>
      </c>
      <c r="CS157" s="24">
        <f>CS$149*CS153/Thousand</f>
        <v/>
      </c>
      <c r="CT157" s="24">
        <f>CT$149*CT153/Thousand</f>
        <v/>
      </c>
      <c r="CU157" s="24">
        <f>CU$149*CU153/Thousand</f>
        <v/>
      </c>
      <c r="CV157" s="24">
        <f>CV$149*CV153/Thousand</f>
        <v/>
      </c>
      <c r="CW157" s="24">
        <f>CW$149*CW153/Thousand</f>
        <v/>
      </c>
      <c r="CX157" s="24">
        <f>CX$149*CX153/Thousand</f>
        <v/>
      </c>
      <c r="CY157" s="24">
        <f>CY$149*CY153/Thousand</f>
        <v/>
      </c>
      <c r="CZ157" s="24">
        <f>CZ$149*CZ153/Thousand</f>
        <v/>
      </c>
      <c r="DA157" s="24">
        <f>DA$149*DA153/Thousand</f>
        <v/>
      </c>
      <c r="DB157" s="24">
        <f>DB$149*DB153/Thousand</f>
        <v/>
      </c>
    </row>
    <row r="158" outlineLevel="3">
      <c r="E158" s="28" t="inlineStr">
        <is>
          <t>Total processing variable cost</t>
        </is>
      </c>
      <c r="G158" s="21">
        <f>Currency_unit&amp;"'M"</f>
        <v/>
      </c>
      <c r="Y158" s="35">
        <f>SUM(AA158:DB158)</f>
        <v/>
      </c>
      <c r="AA158" s="36">
        <f>SUM(AA154:AA157)</f>
        <v/>
      </c>
      <c r="AB158" s="36">
        <f>SUM(AB154:AB157)</f>
        <v/>
      </c>
      <c r="AC158" s="36">
        <f>SUM(AC154:AC157)</f>
        <v/>
      </c>
      <c r="AD158" s="36">
        <f>SUM(AD154:AD157)</f>
        <v/>
      </c>
      <c r="AE158" s="36">
        <f>SUM(AE154:AE157)</f>
        <v/>
      </c>
      <c r="AF158" s="36">
        <f>SUM(AF154:AF157)</f>
        <v/>
      </c>
      <c r="AG158" s="36">
        <f>SUM(AG154:AG157)</f>
        <v/>
      </c>
      <c r="AH158" s="36">
        <f>SUM(AH154:AH157)</f>
        <v/>
      </c>
      <c r="AI158" s="36">
        <f>SUM(AI154:AI157)</f>
        <v/>
      </c>
      <c r="AJ158" s="36">
        <f>SUM(AJ154:AJ157)</f>
        <v/>
      </c>
      <c r="AK158" s="36">
        <f>SUM(AK154:AK157)</f>
        <v/>
      </c>
      <c r="AL158" s="36">
        <f>SUM(AL154:AL157)</f>
        <v/>
      </c>
      <c r="AM158" s="36">
        <f>SUM(AM154:AM157)</f>
        <v/>
      </c>
      <c r="AN158" s="36">
        <f>SUM(AN154:AN157)</f>
        <v/>
      </c>
      <c r="AO158" s="36">
        <f>SUM(AO154:AO157)</f>
        <v/>
      </c>
      <c r="AP158" s="36">
        <f>SUM(AP154:AP157)</f>
        <v/>
      </c>
      <c r="AQ158" s="36">
        <f>SUM(AQ154:AQ157)</f>
        <v/>
      </c>
      <c r="AR158" s="36">
        <f>SUM(AR154:AR157)</f>
        <v/>
      </c>
      <c r="AS158" s="36">
        <f>SUM(AS154:AS157)</f>
        <v/>
      </c>
      <c r="AT158" s="36">
        <f>SUM(AT154:AT157)</f>
        <v/>
      </c>
      <c r="AU158" s="36">
        <f>SUM(AU154:AU157)</f>
        <v/>
      </c>
      <c r="AV158" s="36">
        <f>SUM(AV154:AV157)</f>
        <v/>
      </c>
      <c r="AW158" s="36">
        <f>SUM(AW154:AW157)</f>
        <v/>
      </c>
      <c r="AX158" s="36">
        <f>SUM(AX154:AX157)</f>
        <v/>
      </c>
      <c r="AY158" s="36">
        <f>SUM(AY154:AY157)</f>
        <v/>
      </c>
      <c r="AZ158" s="36">
        <f>SUM(AZ154:AZ157)</f>
        <v/>
      </c>
      <c r="BA158" s="36">
        <f>SUM(BA154:BA157)</f>
        <v/>
      </c>
      <c r="BB158" s="36">
        <f>SUM(BB154:BB157)</f>
        <v/>
      </c>
      <c r="BC158" s="36">
        <f>SUM(BC154:BC157)</f>
        <v/>
      </c>
      <c r="BD158" s="36">
        <f>SUM(BD154:BD157)</f>
        <v/>
      </c>
      <c r="BE158" s="36">
        <f>SUM(BE154:BE157)</f>
        <v/>
      </c>
      <c r="BF158" s="36">
        <f>SUM(BF154:BF157)</f>
        <v/>
      </c>
      <c r="BG158" s="36">
        <f>SUM(BG154:BG157)</f>
        <v/>
      </c>
      <c r="BH158" s="36">
        <f>SUM(BH154:BH157)</f>
        <v/>
      </c>
      <c r="BI158" s="36">
        <f>SUM(BI154:BI157)</f>
        <v/>
      </c>
      <c r="BJ158" s="36">
        <f>SUM(BJ154:BJ157)</f>
        <v/>
      </c>
      <c r="BK158" s="36">
        <f>SUM(BK154:BK157)</f>
        <v/>
      </c>
      <c r="BL158" s="36">
        <f>SUM(BL154:BL157)</f>
        <v/>
      </c>
      <c r="BM158" s="36">
        <f>SUM(BM154:BM157)</f>
        <v/>
      </c>
      <c r="BN158" s="36">
        <f>SUM(BN154:BN157)</f>
        <v/>
      </c>
      <c r="BO158" s="36">
        <f>SUM(BO154:BO157)</f>
        <v/>
      </c>
      <c r="BP158" s="36">
        <f>SUM(BP154:BP157)</f>
        <v/>
      </c>
      <c r="BQ158" s="36">
        <f>SUM(BQ154:BQ157)</f>
        <v/>
      </c>
      <c r="BR158" s="36">
        <f>SUM(BR154:BR157)</f>
        <v/>
      </c>
      <c r="BS158" s="36">
        <f>SUM(BS154:BS157)</f>
        <v/>
      </c>
      <c r="BT158" s="36">
        <f>SUM(BT154:BT157)</f>
        <v/>
      </c>
      <c r="BU158" s="36">
        <f>SUM(BU154:BU157)</f>
        <v/>
      </c>
      <c r="BV158" s="36">
        <f>SUM(BV154:BV157)</f>
        <v/>
      </c>
      <c r="BW158" s="36">
        <f>SUM(BW154:BW157)</f>
        <v/>
      </c>
      <c r="BX158" s="36">
        <f>SUM(BX154:BX157)</f>
        <v/>
      </c>
      <c r="BY158" s="36">
        <f>SUM(BY154:BY157)</f>
        <v/>
      </c>
      <c r="BZ158" s="36">
        <f>SUM(BZ154:BZ157)</f>
        <v/>
      </c>
      <c r="CA158" s="36">
        <f>SUM(CA154:CA157)</f>
        <v/>
      </c>
      <c r="CB158" s="36">
        <f>SUM(CB154:CB157)</f>
        <v/>
      </c>
      <c r="CC158" s="36">
        <f>SUM(CC154:CC157)</f>
        <v/>
      </c>
      <c r="CD158" s="36">
        <f>SUM(CD154:CD157)</f>
        <v/>
      </c>
      <c r="CE158" s="36">
        <f>SUM(CE154:CE157)</f>
        <v/>
      </c>
      <c r="CF158" s="36">
        <f>SUM(CF154:CF157)</f>
        <v/>
      </c>
      <c r="CG158" s="36">
        <f>SUM(CG154:CG157)</f>
        <v/>
      </c>
      <c r="CH158" s="36">
        <f>SUM(CH154:CH157)</f>
        <v/>
      </c>
      <c r="CI158" s="36">
        <f>SUM(CI154:CI157)</f>
        <v/>
      </c>
      <c r="CJ158" s="36">
        <f>SUM(CJ154:CJ157)</f>
        <v/>
      </c>
      <c r="CK158" s="36">
        <f>SUM(CK154:CK157)</f>
        <v/>
      </c>
      <c r="CL158" s="36">
        <f>SUM(CL154:CL157)</f>
        <v/>
      </c>
      <c r="CM158" s="36">
        <f>SUM(CM154:CM157)</f>
        <v/>
      </c>
      <c r="CN158" s="36">
        <f>SUM(CN154:CN157)</f>
        <v/>
      </c>
      <c r="CO158" s="36">
        <f>SUM(CO154:CO157)</f>
        <v/>
      </c>
      <c r="CP158" s="36">
        <f>SUM(CP154:CP157)</f>
        <v/>
      </c>
      <c r="CQ158" s="36">
        <f>SUM(CQ154:CQ157)</f>
        <v/>
      </c>
      <c r="CR158" s="36">
        <f>SUM(CR154:CR157)</f>
        <v/>
      </c>
      <c r="CS158" s="36">
        <f>SUM(CS154:CS157)</f>
        <v/>
      </c>
      <c r="CT158" s="36">
        <f>SUM(CT154:CT157)</f>
        <v/>
      </c>
      <c r="CU158" s="36">
        <f>SUM(CU154:CU157)</f>
        <v/>
      </c>
      <c r="CV158" s="36">
        <f>SUM(CV154:CV157)</f>
        <v/>
      </c>
      <c r="CW158" s="36">
        <f>SUM(CW154:CW157)</f>
        <v/>
      </c>
      <c r="CX158" s="36">
        <f>SUM(CX154:CX157)</f>
        <v/>
      </c>
      <c r="CY158" s="36">
        <f>SUM(CY154:CY157)</f>
        <v/>
      </c>
      <c r="CZ158" s="36">
        <f>SUM(CZ154:CZ157)</f>
        <v/>
      </c>
      <c r="DA158" s="36">
        <f>SUM(DA154:DA157)</f>
        <v/>
      </c>
      <c r="DB158" s="36">
        <f>SUM(DB154:DB157)</f>
        <v/>
      </c>
    </row>
    <row r="159" outlineLevel="3"/>
    <row r="160" outlineLevel="2"/>
    <row r="161" outlineLevel="2" ht="18" customHeight="1" thickBot="1">
      <c r="B161" s="19" t="inlineStr">
        <is>
          <t>Fixed Costs</t>
        </is>
      </c>
      <c r="C161" s="19" t="n"/>
      <c r="D161" s="19" t="n"/>
      <c r="E161" s="19" t="n"/>
      <c r="F161" s="19" t="n"/>
      <c r="G161" s="19" t="n"/>
      <c r="H161" s="19" t="n"/>
      <c r="I161" s="19" t="n"/>
      <c r="J161" s="19" t="n"/>
      <c r="K161" s="19" t="n"/>
      <c r="L161" s="19" t="n"/>
      <c r="M161" s="19" t="n"/>
      <c r="N161" s="19" t="n"/>
      <c r="O161" s="19" t="n"/>
      <c r="P161" s="19" t="n"/>
      <c r="Q161" s="19" t="n"/>
      <c r="R161" s="19" t="n"/>
      <c r="S161" s="19" t="n"/>
      <c r="T161" s="19" t="n"/>
      <c r="U161" s="19" t="n"/>
      <c r="V161" s="19" t="n"/>
      <c r="W161" s="19" t="n"/>
      <c r="X161" s="19" t="n"/>
      <c r="Y161" s="19" t="n"/>
      <c r="Z161" s="19" t="n"/>
      <c r="AA161" s="19" t="n"/>
      <c r="AB161" s="19" t="n"/>
      <c r="AC161" s="19" t="n"/>
      <c r="AD161" s="19" t="n"/>
      <c r="AE161" s="19" t="n"/>
      <c r="AF161" s="19" t="n"/>
      <c r="AG161" s="19" t="n"/>
      <c r="AH161" s="19" t="n"/>
      <c r="AI161" s="19" t="n"/>
      <c r="AJ161" s="19" t="n"/>
      <c r="AK161" s="19" t="n"/>
      <c r="AL161" s="19" t="n"/>
      <c r="AM161" s="19" t="n"/>
      <c r="AN161" s="19" t="n"/>
      <c r="AO161" s="19" t="n"/>
      <c r="AP161" s="19" t="n"/>
      <c r="AQ161" s="19" t="n"/>
      <c r="AR161" s="19" t="n"/>
      <c r="AS161" s="19" t="n"/>
      <c r="AT161" s="19" t="n"/>
      <c r="AU161" s="19" t="n"/>
      <c r="AV161" s="19" t="n"/>
      <c r="AW161" s="19" t="n"/>
      <c r="AX161" s="19" t="n"/>
      <c r="AY161" s="19" t="n"/>
      <c r="AZ161" s="19" t="n"/>
      <c r="BA161" s="19" t="n"/>
      <c r="BB161" s="19" t="n"/>
      <c r="BC161" s="19" t="n"/>
      <c r="BD161" s="19" t="n"/>
      <c r="BE161" s="19" t="n"/>
      <c r="BF161" s="19" t="n"/>
      <c r="BG161" s="19" t="n"/>
      <c r="BH161" s="19" t="n"/>
      <c r="BI161" s="19" t="n"/>
      <c r="BJ161" s="19" t="n"/>
      <c r="BK161" s="19" t="n"/>
      <c r="BL161" s="19" t="n"/>
      <c r="BM161" s="19" t="n"/>
      <c r="BN161" s="19" t="n"/>
      <c r="BO161" s="19" t="n"/>
      <c r="BP161" s="19" t="n"/>
      <c r="BQ161" s="19" t="n"/>
      <c r="BR161" s="19" t="n"/>
      <c r="BS161" s="19" t="n"/>
      <c r="BT161" s="19" t="n"/>
      <c r="BU161" s="19" t="n"/>
      <c r="BV161" s="19" t="n"/>
      <c r="BW161" s="19" t="n"/>
      <c r="BX161" s="19" t="n"/>
      <c r="BY161" s="19" t="n"/>
      <c r="BZ161" s="19" t="n"/>
      <c r="CA161" s="19" t="n"/>
      <c r="CB161" s="19" t="n"/>
      <c r="CC161" s="19" t="n"/>
      <c r="CD161" s="19" t="n"/>
      <c r="CE161" s="19" t="n"/>
      <c r="CF161" s="19" t="n"/>
      <c r="CG161" s="19" t="n"/>
      <c r="CH161" s="19" t="n"/>
      <c r="CI161" s="19" t="n"/>
      <c r="CJ161" s="19" t="n"/>
      <c r="CK161" s="19" t="n"/>
      <c r="CL161" s="19" t="n"/>
      <c r="CM161" s="19" t="n"/>
      <c r="CN161" s="19" t="n"/>
      <c r="CO161" s="19" t="n"/>
      <c r="CP161" s="19" t="n"/>
      <c r="CQ161" s="19" t="n"/>
      <c r="CR161" s="19" t="n"/>
      <c r="CS161" s="19" t="n"/>
      <c r="CT161" s="19" t="n"/>
      <c r="CU161" s="19" t="n"/>
      <c r="CV161" s="19" t="n"/>
      <c r="CW161" s="19" t="n"/>
      <c r="CX161" s="19" t="n"/>
      <c r="CY161" s="19" t="n"/>
      <c r="CZ161" s="19" t="n"/>
      <c r="DA161" s="19" t="n"/>
      <c r="DB161" s="19" t="n"/>
      <c r="DC161" s="19" t="n"/>
    </row>
    <row r="162" outlineLevel="3" ht="15" customHeight="1" thickTop="1"/>
    <row r="163" outlineLevel="3">
      <c r="C163" s="20" t="inlineStr">
        <is>
          <t>Mining</t>
        </is>
      </c>
    </row>
    <row r="164" outlineLevel="3"/>
    <row r="165" outlineLevel="3">
      <c r="E165" s="2">
        <f>Assumptions!E160</f>
        <v/>
      </c>
      <c r="F165" s="37">
        <f>Assumptions!F160</f>
        <v/>
      </c>
      <c r="G165" s="21">
        <f>Assumptions!G160</f>
        <v/>
      </c>
    </row>
    <row r="166" outlineLevel="3">
      <c r="E166" s="2">
        <f>Assumptions!E161</f>
        <v/>
      </c>
      <c r="F166" s="37">
        <f>Assumptions!F161</f>
        <v/>
      </c>
      <c r="G166" s="21">
        <f>Assumptions!G161</f>
        <v/>
      </c>
    </row>
    <row r="167" outlineLevel="3"/>
    <row r="168" outlineLevel="3">
      <c r="E168" s="2">
        <f>E165&amp;" fixed cost"</f>
        <v/>
      </c>
      <c r="G168" s="21">
        <f>Currency_unit&amp;"'M"</f>
        <v/>
      </c>
      <c r="Y168" s="22">
        <f>SUM(AA168:DB168)</f>
        <v/>
      </c>
      <c r="AA168" s="24">
        <f>IF(AA39+AA41&gt;0,$F165,0)</f>
        <v/>
      </c>
      <c r="AB168" s="24">
        <f>IF(AB39+AB41&gt;0,$F165,0)</f>
        <v/>
      </c>
      <c r="AC168" s="24">
        <f>IF(AC39+AC41&gt;0,$F165,0)</f>
        <v/>
      </c>
      <c r="AD168" s="24">
        <f>IF(AD39+AD41&gt;0,$F165,0)</f>
        <v/>
      </c>
      <c r="AE168" s="24">
        <f>IF(AE39+AE41&gt;0,$F165,0)</f>
        <v/>
      </c>
      <c r="AF168" s="24">
        <f>IF(AF39+AF41&gt;0,$F165,0)</f>
        <v/>
      </c>
      <c r="AG168" s="24">
        <f>IF(AG39+AG41&gt;0,$F165,0)</f>
        <v/>
      </c>
      <c r="AH168" s="24">
        <f>IF(AH39+AH41&gt;0,$F165,0)</f>
        <v/>
      </c>
      <c r="AI168" s="24">
        <f>IF(AI39+AI41&gt;0,$F165,0)</f>
        <v/>
      </c>
      <c r="AJ168" s="24">
        <f>IF(AJ39+AJ41&gt;0,$F165,0)</f>
        <v/>
      </c>
      <c r="AK168" s="24">
        <f>IF(AK39+AK41&gt;0,$F165,0)</f>
        <v/>
      </c>
      <c r="AL168" s="24">
        <f>IF(AL39+AL41&gt;0,$F165,0)</f>
        <v/>
      </c>
      <c r="AM168" s="24">
        <f>IF(AM39+AM41&gt;0,$F165,0)</f>
        <v/>
      </c>
      <c r="AN168" s="24">
        <f>IF(AN39+AN41&gt;0,$F165,0)</f>
        <v/>
      </c>
      <c r="AO168" s="24">
        <f>IF(AO39+AO41&gt;0,$F165,0)</f>
        <v/>
      </c>
      <c r="AP168" s="24">
        <f>IF(AP39+AP41&gt;0,$F165,0)</f>
        <v/>
      </c>
      <c r="AQ168" s="24">
        <f>IF(AQ39+AQ41&gt;0,$F165,0)</f>
        <v/>
      </c>
      <c r="AR168" s="24">
        <f>IF(AR39+AR41&gt;0,$F165,0)</f>
        <v/>
      </c>
      <c r="AS168" s="24">
        <f>IF(AS39+AS41&gt;0,$F165,0)</f>
        <v/>
      </c>
      <c r="AT168" s="24">
        <f>IF(AT39+AT41&gt;0,$F165,0)</f>
        <v/>
      </c>
      <c r="AU168" s="24">
        <f>IF(AU39+AU41&gt;0,$F165,0)</f>
        <v/>
      </c>
      <c r="AV168" s="24">
        <f>IF(AV39+AV41&gt;0,$F165,0)</f>
        <v/>
      </c>
      <c r="AW168" s="24">
        <f>IF(AW39+AW41&gt;0,$F165,0)</f>
        <v/>
      </c>
      <c r="AX168" s="24">
        <f>IF(AX39+AX41&gt;0,$F165,0)</f>
        <v/>
      </c>
      <c r="AY168" s="24">
        <f>IF(AY39+AY41&gt;0,$F165,0)</f>
        <v/>
      </c>
      <c r="AZ168" s="24">
        <f>IF(AZ39+AZ41&gt;0,$F165,0)</f>
        <v/>
      </c>
      <c r="BA168" s="24">
        <f>IF(BA39+BA41&gt;0,$F165,0)</f>
        <v/>
      </c>
      <c r="BB168" s="24">
        <f>IF(BB39+BB41&gt;0,$F165,0)</f>
        <v/>
      </c>
      <c r="BC168" s="24">
        <f>IF(BC39+BC41&gt;0,$F165,0)</f>
        <v/>
      </c>
      <c r="BD168" s="24">
        <f>IF(BD39+BD41&gt;0,$F165,0)</f>
        <v/>
      </c>
      <c r="BE168" s="24">
        <f>IF(BE39+BE41&gt;0,$F165,0)</f>
        <v/>
      </c>
      <c r="BF168" s="24">
        <f>IF(BF39+BF41&gt;0,$F165,0)</f>
        <v/>
      </c>
      <c r="BG168" s="24">
        <f>IF(BG39+BG41&gt;0,$F165,0)</f>
        <v/>
      </c>
      <c r="BH168" s="24">
        <f>IF(BH39+BH41&gt;0,$F165,0)</f>
        <v/>
      </c>
      <c r="BI168" s="24">
        <f>IF(BI39+BI41&gt;0,$F165,0)</f>
        <v/>
      </c>
      <c r="BJ168" s="24">
        <f>IF(BJ39+BJ41&gt;0,$F165,0)</f>
        <v/>
      </c>
      <c r="BK168" s="24">
        <f>IF(BK39+BK41&gt;0,$F165,0)</f>
        <v/>
      </c>
      <c r="BL168" s="24">
        <f>IF(BL39+BL41&gt;0,$F165,0)</f>
        <v/>
      </c>
      <c r="BM168" s="24">
        <f>IF(BM39+BM41&gt;0,$F165,0)</f>
        <v/>
      </c>
      <c r="BN168" s="24">
        <f>IF(BN39+BN41&gt;0,$F165,0)</f>
        <v/>
      </c>
      <c r="BO168" s="24">
        <f>IF(BO39+BO41&gt;0,$F165,0)</f>
        <v/>
      </c>
      <c r="BP168" s="24">
        <f>IF(BP39+BP41&gt;0,$F165,0)</f>
        <v/>
      </c>
      <c r="BQ168" s="24">
        <f>IF(BQ39+BQ41&gt;0,$F165,0)</f>
        <v/>
      </c>
      <c r="BR168" s="24">
        <f>IF(BR39+BR41&gt;0,$F165,0)</f>
        <v/>
      </c>
      <c r="BS168" s="24">
        <f>IF(BS39+BS41&gt;0,$F165,0)</f>
        <v/>
      </c>
      <c r="BT168" s="24">
        <f>IF(BT39+BT41&gt;0,$F165,0)</f>
        <v/>
      </c>
      <c r="BU168" s="24">
        <f>IF(BU39+BU41&gt;0,$F165,0)</f>
        <v/>
      </c>
      <c r="BV168" s="24">
        <f>IF(BV39+BV41&gt;0,$F165,0)</f>
        <v/>
      </c>
      <c r="BW168" s="24">
        <f>IF(BW39+BW41&gt;0,$F165,0)</f>
        <v/>
      </c>
      <c r="BX168" s="24">
        <f>IF(BX39+BX41&gt;0,$F165,0)</f>
        <v/>
      </c>
      <c r="BY168" s="24">
        <f>IF(BY39+BY41&gt;0,$F165,0)</f>
        <v/>
      </c>
      <c r="BZ168" s="24">
        <f>IF(BZ39+BZ41&gt;0,$F165,0)</f>
        <v/>
      </c>
      <c r="CA168" s="24">
        <f>IF(CA39+CA41&gt;0,$F165,0)</f>
        <v/>
      </c>
      <c r="CB168" s="24">
        <f>IF(CB39+CB41&gt;0,$F165,0)</f>
        <v/>
      </c>
      <c r="CC168" s="24">
        <f>IF(CC39+CC41&gt;0,$F165,0)</f>
        <v/>
      </c>
      <c r="CD168" s="24">
        <f>IF(CD39+CD41&gt;0,$F165,0)</f>
        <v/>
      </c>
      <c r="CE168" s="24">
        <f>IF(CE39+CE41&gt;0,$F165,0)</f>
        <v/>
      </c>
      <c r="CF168" s="24">
        <f>IF(CF39+CF41&gt;0,$F165,0)</f>
        <v/>
      </c>
      <c r="CG168" s="24">
        <f>IF(CG39+CG41&gt;0,$F165,0)</f>
        <v/>
      </c>
      <c r="CH168" s="24">
        <f>IF(CH39+CH41&gt;0,$F165,0)</f>
        <v/>
      </c>
      <c r="CI168" s="24">
        <f>IF(CI39+CI41&gt;0,$F165,0)</f>
        <v/>
      </c>
      <c r="CJ168" s="24">
        <f>IF(CJ39+CJ41&gt;0,$F165,0)</f>
        <v/>
      </c>
      <c r="CK168" s="24">
        <f>IF(CK39+CK41&gt;0,$F165,0)</f>
        <v/>
      </c>
      <c r="CL168" s="24">
        <f>IF(CL39+CL41&gt;0,$F165,0)</f>
        <v/>
      </c>
      <c r="CM168" s="24">
        <f>IF(CM39+CM41&gt;0,$F165,0)</f>
        <v/>
      </c>
      <c r="CN168" s="24">
        <f>IF(CN39+CN41&gt;0,$F165,0)</f>
        <v/>
      </c>
      <c r="CO168" s="24">
        <f>IF(CO39+CO41&gt;0,$F165,0)</f>
        <v/>
      </c>
      <c r="CP168" s="24">
        <f>IF(CP39+CP41&gt;0,$F165,0)</f>
        <v/>
      </c>
      <c r="CQ168" s="24">
        <f>IF(CQ39+CQ41&gt;0,$F165,0)</f>
        <v/>
      </c>
      <c r="CR168" s="24">
        <f>IF(CR39+CR41&gt;0,$F165,0)</f>
        <v/>
      </c>
      <c r="CS168" s="24">
        <f>IF(CS39+CS41&gt;0,$F165,0)</f>
        <v/>
      </c>
      <c r="CT168" s="24">
        <f>IF(CT39+CT41&gt;0,$F165,0)</f>
        <v/>
      </c>
      <c r="CU168" s="24">
        <f>IF(CU39+CU41&gt;0,$F165,0)</f>
        <v/>
      </c>
      <c r="CV168" s="24">
        <f>IF(CV39+CV41&gt;0,$F165,0)</f>
        <v/>
      </c>
      <c r="CW168" s="24">
        <f>IF(CW39+CW41&gt;0,$F165,0)</f>
        <v/>
      </c>
      <c r="CX168" s="24">
        <f>IF(CX39+CX41&gt;0,$F165,0)</f>
        <v/>
      </c>
      <c r="CY168" s="24">
        <f>IF(CY39+CY41&gt;0,$F165,0)</f>
        <v/>
      </c>
      <c r="CZ168" s="24">
        <f>IF(CZ39+CZ41&gt;0,$F165,0)</f>
        <v/>
      </c>
      <c r="DA168" s="24">
        <f>IF(DA39+DA41&gt;0,$F165,0)</f>
        <v/>
      </c>
      <c r="DB168" s="24">
        <f>IF(DB39+DB41&gt;0,$F165,0)</f>
        <v/>
      </c>
    </row>
    <row r="169" outlineLevel="3">
      <c r="E169" s="2">
        <f>E166&amp;" fixed cost"</f>
        <v/>
      </c>
      <c r="G169" s="21">
        <f>Currency_unit&amp;"'M"</f>
        <v/>
      </c>
      <c r="Y169" s="22">
        <f>SUM(AA169:DB169)</f>
        <v/>
      </c>
      <c r="AA169" s="24">
        <f>IF(AA40+AA42&gt;0,$F166,0)</f>
        <v/>
      </c>
      <c r="AB169" s="24">
        <f>IF(AB40+AB42&gt;0,$F166,0)</f>
        <v/>
      </c>
      <c r="AC169" s="24">
        <f>IF(AC40+AC42&gt;0,$F166,0)</f>
        <v/>
      </c>
      <c r="AD169" s="24">
        <f>IF(AD40+AD42&gt;0,$F166,0)</f>
        <v/>
      </c>
      <c r="AE169" s="24">
        <f>IF(AE40+AE42&gt;0,$F166,0)</f>
        <v/>
      </c>
      <c r="AF169" s="24">
        <f>IF(AF40+AF42&gt;0,$F166,0)</f>
        <v/>
      </c>
      <c r="AG169" s="24">
        <f>IF(AG40+AG42&gt;0,$F166,0)</f>
        <v/>
      </c>
      <c r="AH169" s="24">
        <f>IF(AH40+AH42&gt;0,$F166,0)</f>
        <v/>
      </c>
      <c r="AI169" s="24">
        <f>IF(AI40+AI42&gt;0,$F166,0)</f>
        <v/>
      </c>
      <c r="AJ169" s="24">
        <f>IF(AJ40+AJ42&gt;0,$F166,0)</f>
        <v/>
      </c>
      <c r="AK169" s="24">
        <f>IF(AK40+AK42&gt;0,$F166,0)</f>
        <v/>
      </c>
      <c r="AL169" s="24">
        <f>IF(AL40+AL42&gt;0,$F166,0)</f>
        <v/>
      </c>
      <c r="AM169" s="24">
        <f>IF(AM40+AM42&gt;0,$F166,0)</f>
        <v/>
      </c>
      <c r="AN169" s="24">
        <f>IF(AN40+AN42&gt;0,$F166,0)</f>
        <v/>
      </c>
      <c r="AO169" s="24">
        <f>IF(AO40+AO42&gt;0,$F166,0)</f>
        <v/>
      </c>
      <c r="AP169" s="24">
        <f>IF(AP40+AP42&gt;0,$F166,0)</f>
        <v/>
      </c>
      <c r="AQ169" s="24">
        <f>IF(AQ40+AQ42&gt;0,$F166,0)</f>
        <v/>
      </c>
      <c r="AR169" s="24">
        <f>IF(AR40+AR42&gt;0,$F166,0)</f>
        <v/>
      </c>
      <c r="AS169" s="24">
        <f>IF(AS40+AS42&gt;0,$F166,0)</f>
        <v/>
      </c>
      <c r="AT169" s="24">
        <f>IF(AT40+AT42&gt;0,$F166,0)</f>
        <v/>
      </c>
      <c r="AU169" s="24">
        <f>IF(AU40+AU42&gt;0,$F166,0)</f>
        <v/>
      </c>
      <c r="AV169" s="24">
        <f>IF(AV40+AV42&gt;0,$F166,0)</f>
        <v/>
      </c>
      <c r="AW169" s="24">
        <f>IF(AW40+AW42&gt;0,$F166,0)</f>
        <v/>
      </c>
      <c r="AX169" s="24">
        <f>IF(AX40+AX42&gt;0,$F166,0)</f>
        <v/>
      </c>
      <c r="AY169" s="24">
        <f>IF(AY40+AY42&gt;0,$F166,0)</f>
        <v/>
      </c>
      <c r="AZ169" s="24">
        <f>IF(AZ40+AZ42&gt;0,$F166,0)</f>
        <v/>
      </c>
      <c r="BA169" s="24">
        <f>IF(BA40+BA42&gt;0,$F166,0)</f>
        <v/>
      </c>
      <c r="BB169" s="24">
        <f>IF(BB40+BB42&gt;0,$F166,0)</f>
        <v/>
      </c>
      <c r="BC169" s="24">
        <f>IF(BC40+BC42&gt;0,$F166,0)</f>
        <v/>
      </c>
      <c r="BD169" s="24">
        <f>IF(BD40+BD42&gt;0,$F166,0)</f>
        <v/>
      </c>
      <c r="BE169" s="24">
        <f>IF(BE40+BE42&gt;0,$F166,0)</f>
        <v/>
      </c>
      <c r="BF169" s="24">
        <f>IF(BF40+BF42&gt;0,$F166,0)</f>
        <v/>
      </c>
      <c r="BG169" s="24">
        <f>IF(BG40+BG42&gt;0,$F166,0)</f>
        <v/>
      </c>
      <c r="BH169" s="24">
        <f>IF(BH40+BH42&gt;0,$F166,0)</f>
        <v/>
      </c>
      <c r="BI169" s="24">
        <f>IF(BI40+BI42&gt;0,$F166,0)</f>
        <v/>
      </c>
      <c r="BJ169" s="24">
        <f>IF(BJ40+BJ42&gt;0,$F166,0)</f>
        <v/>
      </c>
      <c r="BK169" s="24">
        <f>IF(BK40+BK42&gt;0,$F166,0)</f>
        <v/>
      </c>
      <c r="BL169" s="24">
        <f>IF(BL40+BL42&gt;0,$F166,0)</f>
        <v/>
      </c>
      <c r="BM169" s="24">
        <f>IF(BM40+BM42&gt;0,$F166,0)</f>
        <v/>
      </c>
      <c r="BN169" s="24">
        <f>IF(BN40+BN42&gt;0,$F166,0)</f>
        <v/>
      </c>
      <c r="BO169" s="24">
        <f>IF(BO40+BO42&gt;0,$F166,0)</f>
        <v/>
      </c>
      <c r="BP169" s="24">
        <f>IF(BP40+BP42&gt;0,$F166,0)</f>
        <v/>
      </c>
      <c r="BQ169" s="24">
        <f>IF(BQ40+BQ42&gt;0,$F166,0)</f>
        <v/>
      </c>
      <c r="BR169" s="24">
        <f>IF(BR40+BR42&gt;0,$F166,0)</f>
        <v/>
      </c>
      <c r="BS169" s="24">
        <f>IF(BS40+BS42&gt;0,$F166,0)</f>
        <v/>
      </c>
      <c r="BT169" s="24">
        <f>IF(BT40+BT42&gt;0,$F166,0)</f>
        <v/>
      </c>
      <c r="BU169" s="24">
        <f>IF(BU40+BU42&gt;0,$F166,0)</f>
        <v/>
      </c>
      <c r="BV169" s="24">
        <f>IF(BV40+BV42&gt;0,$F166,0)</f>
        <v/>
      </c>
      <c r="BW169" s="24">
        <f>IF(BW40+BW42&gt;0,$F166,0)</f>
        <v/>
      </c>
      <c r="BX169" s="24">
        <f>IF(BX40+BX42&gt;0,$F166,0)</f>
        <v/>
      </c>
      <c r="BY169" s="24">
        <f>IF(BY40+BY42&gt;0,$F166,0)</f>
        <v/>
      </c>
      <c r="BZ169" s="24">
        <f>IF(BZ40+BZ42&gt;0,$F166,0)</f>
        <v/>
      </c>
      <c r="CA169" s="24">
        <f>IF(CA40+CA42&gt;0,$F166,0)</f>
        <v/>
      </c>
      <c r="CB169" s="24">
        <f>IF(CB40+CB42&gt;0,$F166,0)</f>
        <v/>
      </c>
      <c r="CC169" s="24">
        <f>IF(CC40+CC42&gt;0,$F166,0)</f>
        <v/>
      </c>
      <c r="CD169" s="24">
        <f>IF(CD40+CD42&gt;0,$F166,0)</f>
        <v/>
      </c>
      <c r="CE169" s="24">
        <f>IF(CE40+CE42&gt;0,$F166,0)</f>
        <v/>
      </c>
      <c r="CF169" s="24">
        <f>IF(CF40+CF42&gt;0,$F166,0)</f>
        <v/>
      </c>
      <c r="CG169" s="24">
        <f>IF(CG40+CG42&gt;0,$F166,0)</f>
        <v/>
      </c>
      <c r="CH169" s="24">
        <f>IF(CH40+CH42&gt;0,$F166,0)</f>
        <v/>
      </c>
      <c r="CI169" s="24">
        <f>IF(CI40+CI42&gt;0,$F166,0)</f>
        <v/>
      </c>
      <c r="CJ169" s="24">
        <f>IF(CJ40+CJ42&gt;0,$F166,0)</f>
        <v/>
      </c>
      <c r="CK169" s="24">
        <f>IF(CK40+CK42&gt;0,$F166,0)</f>
        <v/>
      </c>
      <c r="CL169" s="24">
        <f>IF(CL40+CL42&gt;0,$F166,0)</f>
        <v/>
      </c>
      <c r="CM169" s="24">
        <f>IF(CM40+CM42&gt;0,$F166,0)</f>
        <v/>
      </c>
      <c r="CN169" s="24">
        <f>IF(CN40+CN42&gt;0,$F166,0)</f>
        <v/>
      </c>
      <c r="CO169" s="24">
        <f>IF(CO40+CO42&gt;0,$F166,0)</f>
        <v/>
      </c>
      <c r="CP169" s="24">
        <f>IF(CP40+CP42&gt;0,$F166,0)</f>
        <v/>
      </c>
      <c r="CQ169" s="24">
        <f>IF(CQ40+CQ42&gt;0,$F166,0)</f>
        <v/>
      </c>
      <c r="CR169" s="24">
        <f>IF(CR40+CR42&gt;0,$F166,0)</f>
        <v/>
      </c>
      <c r="CS169" s="24">
        <f>IF(CS40+CS42&gt;0,$F166,0)</f>
        <v/>
      </c>
      <c r="CT169" s="24">
        <f>IF(CT40+CT42&gt;0,$F166,0)</f>
        <v/>
      </c>
      <c r="CU169" s="24">
        <f>IF(CU40+CU42&gt;0,$F166,0)</f>
        <v/>
      </c>
      <c r="CV169" s="24">
        <f>IF(CV40+CV42&gt;0,$F166,0)</f>
        <v/>
      </c>
      <c r="CW169" s="24">
        <f>IF(CW40+CW42&gt;0,$F166,0)</f>
        <v/>
      </c>
      <c r="CX169" s="24">
        <f>IF(CX40+CX42&gt;0,$F166,0)</f>
        <v/>
      </c>
      <c r="CY169" s="24">
        <f>IF(CY40+CY42&gt;0,$F166,0)</f>
        <v/>
      </c>
      <c r="CZ169" s="24">
        <f>IF(CZ40+CZ42&gt;0,$F166,0)</f>
        <v/>
      </c>
      <c r="DA169" s="24">
        <f>IF(DA40+DA42&gt;0,$F166,0)</f>
        <v/>
      </c>
      <c r="DB169" s="24">
        <f>IF(DB40+DB42&gt;0,$F166,0)</f>
        <v/>
      </c>
    </row>
    <row r="170" outlineLevel="3">
      <c r="E170" s="28" t="inlineStr">
        <is>
          <t>Total mining fixed cost</t>
        </is>
      </c>
      <c r="G170" s="21">
        <f>Currency_unit&amp;"'M"</f>
        <v/>
      </c>
      <c r="Y170" s="35">
        <f>SUM(AA170:DB170)</f>
        <v/>
      </c>
      <c r="AA170" s="36">
        <f>SUM(AA168:AA169)</f>
        <v/>
      </c>
      <c r="AB170" s="36">
        <f>SUM(AB168:AB169)</f>
        <v/>
      </c>
      <c r="AC170" s="36">
        <f>SUM(AC168:AC169)</f>
        <v/>
      </c>
      <c r="AD170" s="36">
        <f>SUM(AD168:AD169)</f>
        <v/>
      </c>
      <c r="AE170" s="36">
        <f>SUM(AE168:AE169)</f>
        <v/>
      </c>
      <c r="AF170" s="36">
        <f>SUM(AF168:AF169)</f>
        <v/>
      </c>
      <c r="AG170" s="36">
        <f>SUM(AG168:AG169)</f>
        <v/>
      </c>
      <c r="AH170" s="36">
        <f>SUM(AH168:AH169)</f>
        <v/>
      </c>
      <c r="AI170" s="36">
        <f>SUM(AI168:AI169)</f>
        <v/>
      </c>
      <c r="AJ170" s="36">
        <f>SUM(AJ168:AJ169)</f>
        <v/>
      </c>
      <c r="AK170" s="36">
        <f>SUM(AK168:AK169)</f>
        <v/>
      </c>
      <c r="AL170" s="36">
        <f>SUM(AL168:AL169)</f>
        <v/>
      </c>
      <c r="AM170" s="36">
        <f>SUM(AM168:AM169)</f>
        <v/>
      </c>
      <c r="AN170" s="36">
        <f>SUM(AN168:AN169)</f>
        <v/>
      </c>
      <c r="AO170" s="36">
        <f>SUM(AO168:AO169)</f>
        <v/>
      </c>
      <c r="AP170" s="36">
        <f>SUM(AP168:AP169)</f>
        <v/>
      </c>
      <c r="AQ170" s="36">
        <f>SUM(AQ168:AQ169)</f>
        <v/>
      </c>
      <c r="AR170" s="36">
        <f>SUM(AR168:AR169)</f>
        <v/>
      </c>
      <c r="AS170" s="36">
        <f>SUM(AS168:AS169)</f>
        <v/>
      </c>
      <c r="AT170" s="36">
        <f>SUM(AT168:AT169)</f>
        <v/>
      </c>
      <c r="AU170" s="36">
        <f>SUM(AU168:AU169)</f>
        <v/>
      </c>
      <c r="AV170" s="36">
        <f>SUM(AV168:AV169)</f>
        <v/>
      </c>
      <c r="AW170" s="36">
        <f>SUM(AW168:AW169)</f>
        <v/>
      </c>
      <c r="AX170" s="36">
        <f>SUM(AX168:AX169)</f>
        <v/>
      </c>
      <c r="AY170" s="36">
        <f>SUM(AY168:AY169)</f>
        <v/>
      </c>
      <c r="AZ170" s="36">
        <f>SUM(AZ168:AZ169)</f>
        <v/>
      </c>
      <c r="BA170" s="36">
        <f>SUM(BA168:BA169)</f>
        <v/>
      </c>
      <c r="BB170" s="36">
        <f>SUM(BB168:BB169)</f>
        <v/>
      </c>
      <c r="BC170" s="36">
        <f>SUM(BC168:BC169)</f>
        <v/>
      </c>
      <c r="BD170" s="36">
        <f>SUM(BD168:BD169)</f>
        <v/>
      </c>
      <c r="BE170" s="36">
        <f>SUM(BE168:BE169)</f>
        <v/>
      </c>
      <c r="BF170" s="36">
        <f>SUM(BF168:BF169)</f>
        <v/>
      </c>
      <c r="BG170" s="36">
        <f>SUM(BG168:BG169)</f>
        <v/>
      </c>
      <c r="BH170" s="36">
        <f>SUM(BH168:BH169)</f>
        <v/>
      </c>
      <c r="BI170" s="36">
        <f>SUM(BI168:BI169)</f>
        <v/>
      </c>
      <c r="BJ170" s="36">
        <f>SUM(BJ168:BJ169)</f>
        <v/>
      </c>
      <c r="BK170" s="36">
        <f>SUM(BK168:BK169)</f>
        <v/>
      </c>
      <c r="BL170" s="36">
        <f>SUM(BL168:BL169)</f>
        <v/>
      </c>
      <c r="BM170" s="36">
        <f>SUM(BM168:BM169)</f>
        <v/>
      </c>
      <c r="BN170" s="36">
        <f>SUM(BN168:BN169)</f>
        <v/>
      </c>
      <c r="BO170" s="36">
        <f>SUM(BO168:BO169)</f>
        <v/>
      </c>
      <c r="BP170" s="36">
        <f>SUM(BP168:BP169)</f>
        <v/>
      </c>
      <c r="BQ170" s="36">
        <f>SUM(BQ168:BQ169)</f>
        <v/>
      </c>
      <c r="BR170" s="36">
        <f>SUM(BR168:BR169)</f>
        <v/>
      </c>
      <c r="BS170" s="36">
        <f>SUM(BS168:BS169)</f>
        <v/>
      </c>
      <c r="BT170" s="36">
        <f>SUM(BT168:BT169)</f>
        <v/>
      </c>
      <c r="BU170" s="36">
        <f>SUM(BU168:BU169)</f>
        <v/>
      </c>
      <c r="BV170" s="36">
        <f>SUM(BV168:BV169)</f>
        <v/>
      </c>
      <c r="BW170" s="36">
        <f>SUM(BW168:BW169)</f>
        <v/>
      </c>
      <c r="BX170" s="36">
        <f>SUM(BX168:BX169)</f>
        <v/>
      </c>
      <c r="BY170" s="36">
        <f>SUM(BY168:BY169)</f>
        <v/>
      </c>
      <c r="BZ170" s="36">
        <f>SUM(BZ168:BZ169)</f>
        <v/>
      </c>
      <c r="CA170" s="36">
        <f>SUM(CA168:CA169)</f>
        <v/>
      </c>
      <c r="CB170" s="36">
        <f>SUM(CB168:CB169)</f>
        <v/>
      </c>
      <c r="CC170" s="36">
        <f>SUM(CC168:CC169)</f>
        <v/>
      </c>
      <c r="CD170" s="36">
        <f>SUM(CD168:CD169)</f>
        <v/>
      </c>
      <c r="CE170" s="36">
        <f>SUM(CE168:CE169)</f>
        <v/>
      </c>
      <c r="CF170" s="36">
        <f>SUM(CF168:CF169)</f>
        <v/>
      </c>
      <c r="CG170" s="36">
        <f>SUM(CG168:CG169)</f>
        <v/>
      </c>
      <c r="CH170" s="36">
        <f>SUM(CH168:CH169)</f>
        <v/>
      </c>
      <c r="CI170" s="36">
        <f>SUM(CI168:CI169)</f>
        <v/>
      </c>
      <c r="CJ170" s="36">
        <f>SUM(CJ168:CJ169)</f>
        <v/>
      </c>
      <c r="CK170" s="36">
        <f>SUM(CK168:CK169)</f>
        <v/>
      </c>
      <c r="CL170" s="36">
        <f>SUM(CL168:CL169)</f>
        <v/>
      </c>
      <c r="CM170" s="36">
        <f>SUM(CM168:CM169)</f>
        <v/>
      </c>
      <c r="CN170" s="36">
        <f>SUM(CN168:CN169)</f>
        <v/>
      </c>
      <c r="CO170" s="36">
        <f>SUM(CO168:CO169)</f>
        <v/>
      </c>
      <c r="CP170" s="36">
        <f>SUM(CP168:CP169)</f>
        <v/>
      </c>
      <c r="CQ170" s="36">
        <f>SUM(CQ168:CQ169)</f>
        <v/>
      </c>
      <c r="CR170" s="36">
        <f>SUM(CR168:CR169)</f>
        <v/>
      </c>
      <c r="CS170" s="36">
        <f>SUM(CS168:CS169)</f>
        <v/>
      </c>
      <c r="CT170" s="36">
        <f>SUM(CT168:CT169)</f>
        <v/>
      </c>
      <c r="CU170" s="36">
        <f>SUM(CU168:CU169)</f>
        <v/>
      </c>
      <c r="CV170" s="36">
        <f>SUM(CV168:CV169)</f>
        <v/>
      </c>
      <c r="CW170" s="36">
        <f>SUM(CW168:CW169)</f>
        <v/>
      </c>
      <c r="CX170" s="36">
        <f>SUM(CX168:CX169)</f>
        <v/>
      </c>
      <c r="CY170" s="36">
        <f>SUM(CY168:CY169)</f>
        <v/>
      </c>
      <c r="CZ170" s="36">
        <f>SUM(CZ168:CZ169)</f>
        <v/>
      </c>
      <c r="DA170" s="36">
        <f>SUM(DA168:DA169)</f>
        <v/>
      </c>
      <c r="DB170" s="36">
        <f>SUM(DB168:DB169)</f>
        <v/>
      </c>
    </row>
    <row r="171" outlineLevel="3"/>
    <row r="172" outlineLevel="3">
      <c r="C172" s="20" t="inlineStr">
        <is>
          <t>Processing</t>
        </is>
      </c>
    </row>
    <row r="173" outlineLevel="3"/>
    <row r="174" outlineLevel="3">
      <c r="E174" s="2">
        <f>Assumptions!E165</f>
        <v/>
      </c>
      <c r="F174" s="37">
        <f>Assumptions!F165</f>
        <v/>
      </c>
      <c r="G174" s="21">
        <f>Assumptions!G165</f>
        <v/>
      </c>
    </row>
    <row r="175" outlineLevel="3">
      <c r="E175" s="2">
        <f>Assumptions!E166</f>
        <v/>
      </c>
      <c r="F175" s="37">
        <f>Assumptions!F166</f>
        <v/>
      </c>
      <c r="G175" s="21">
        <f>Assumptions!G166</f>
        <v/>
      </c>
    </row>
    <row r="176" outlineLevel="3">
      <c r="E176" s="2">
        <f>Assumptions!E167</f>
        <v/>
      </c>
      <c r="F176" s="37">
        <f>Assumptions!F167</f>
        <v/>
      </c>
      <c r="G176" s="21">
        <f>Assumptions!G167</f>
        <v/>
      </c>
    </row>
    <row r="177" outlineLevel="3">
      <c r="E177" s="2">
        <f>Assumptions!E168</f>
        <v/>
      </c>
      <c r="F177" s="37">
        <f>Assumptions!F168</f>
        <v/>
      </c>
      <c r="G177" s="21">
        <f>Assumptions!G168</f>
        <v/>
      </c>
    </row>
    <row r="178" outlineLevel="3"/>
    <row r="179" outlineLevel="3">
      <c r="E179" s="2">
        <f>E174&amp;" fixed cost"</f>
        <v/>
      </c>
      <c r="G179" s="21">
        <f>Currency_unit&amp;"'M"</f>
        <v/>
      </c>
      <c r="Y179" s="22">
        <f>SUM(AA179:DB179)</f>
        <v/>
      </c>
      <c r="AA179" s="24">
        <f>IF(AA$74&gt;0,$F174,0)</f>
        <v/>
      </c>
      <c r="AB179" s="24">
        <f>IF(AB$74&gt;0,$F174,0)</f>
        <v/>
      </c>
      <c r="AC179" s="24">
        <f>IF(AC$74&gt;0,$F174,0)</f>
        <v/>
      </c>
      <c r="AD179" s="24">
        <f>IF(AD$74&gt;0,$F174,0)</f>
        <v/>
      </c>
      <c r="AE179" s="24">
        <f>IF(AE$74&gt;0,$F174,0)</f>
        <v/>
      </c>
      <c r="AF179" s="24">
        <f>IF(AF$74&gt;0,$F174,0)</f>
        <v/>
      </c>
      <c r="AG179" s="24">
        <f>IF(AG$74&gt;0,$F174,0)</f>
        <v/>
      </c>
      <c r="AH179" s="24">
        <f>IF(AH$74&gt;0,$F174,0)</f>
        <v/>
      </c>
      <c r="AI179" s="24">
        <f>IF(AI$74&gt;0,$F174,0)</f>
        <v/>
      </c>
      <c r="AJ179" s="24">
        <f>IF(AJ$74&gt;0,$F174,0)</f>
        <v/>
      </c>
      <c r="AK179" s="24">
        <f>IF(AK$74&gt;0,$F174,0)</f>
        <v/>
      </c>
      <c r="AL179" s="24">
        <f>IF(AL$74&gt;0,$F174,0)</f>
        <v/>
      </c>
      <c r="AM179" s="24">
        <f>IF(AM$74&gt;0,$F174,0)</f>
        <v/>
      </c>
      <c r="AN179" s="24">
        <f>IF(AN$74&gt;0,$F174,0)</f>
        <v/>
      </c>
      <c r="AO179" s="24">
        <f>IF(AO$74&gt;0,$F174,0)</f>
        <v/>
      </c>
      <c r="AP179" s="24">
        <f>IF(AP$74&gt;0,$F174,0)</f>
        <v/>
      </c>
      <c r="AQ179" s="24">
        <f>IF(AQ$74&gt;0,$F174,0)</f>
        <v/>
      </c>
      <c r="AR179" s="24">
        <f>IF(AR$74&gt;0,$F174,0)</f>
        <v/>
      </c>
      <c r="AS179" s="24">
        <f>IF(AS$74&gt;0,$F174,0)</f>
        <v/>
      </c>
      <c r="AT179" s="24">
        <f>IF(AT$74&gt;0,$F174,0)</f>
        <v/>
      </c>
      <c r="AU179" s="24">
        <f>IF(AU$74&gt;0,$F174,0)</f>
        <v/>
      </c>
      <c r="AV179" s="24">
        <f>IF(AV$74&gt;0,$F174,0)</f>
        <v/>
      </c>
      <c r="AW179" s="24">
        <f>IF(AW$74&gt;0,$F174,0)</f>
        <v/>
      </c>
      <c r="AX179" s="24">
        <f>IF(AX$74&gt;0,$F174,0)</f>
        <v/>
      </c>
      <c r="AY179" s="24">
        <f>IF(AY$74&gt;0,$F174,0)</f>
        <v/>
      </c>
      <c r="AZ179" s="24">
        <f>IF(AZ$74&gt;0,$F174,0)</f>
        <v/>
      </c>
      <c r="BA179" s="24">
        <f>IF(BA$74&gt;0,$F174,0)</f>
        <v/>
      </c>
      <c r="BB179" s="24">
        <f>IF(BB$74&gt;0,$F174,0)</f>
        <v/>
      </c>
      <c r="BC179" s="24">
        <f>IF(BC$74&gt;0,$F174,0)</f>
        <v/>
      </c>
      <c r="BD179" s="24">
        <f>IF(BD$74&gt;0,$F174,0)</f>
        <v/>
      </c>
      <c r="BE179" s="24">
        <f>IF(BE$74&gt;0,$F174,0)</f>
        <v/>
      </c>
      <c r="BF179" s="24">
        <f>IF(BF$74&gt;0,$F174,0)</f>
        <v/>
      </c>
      <c r="BG179" s="24">
        <f>IF(BG$74&gt;0,$F174,0)</f>
        <v/>
      </c>
      <c r="BH179" s="24">
        <f>IF(BH$74&gt;0,$F174,0)</f>
        <v/>
      </c>
      <c r="BI179" s="24">
        <f>IF(BI$74&gt;0,$F174,0)</f>
        <v/>
      </c>
      <c r="BJ179" s="24">
        <f>IF(BJ$74&gt;0,$F174,0)</f>
        <v/>
      </c>
      <c r="BK179" s="24">
        <f>IF(BK$74&gt;0,$F174,0)</f>
        <v/>
      </c>
      <c r="BL179" s="24">
        <f>IF(BL$74&gt;0,$F174,0)</f>
        <v/>
      </c>
      <c r="BM179" s="24">
        <f>IF(BM$74&gt;0,$F174,0)</f>
        <v/>
      </c>
      <c r="BN179" s="24">
        <f>IF(BN$74&gt;0,$F174,0)</f>
        <v/>
      </c>
      <c r="BO179" s="24">
        <f>IF(BO$74&gt;0,$F174,0)</f>
        <v/>
      </c>
      <c r="BP179" s="24">
        <f>IF(BP$74&gt;0,$F174,0)</f>
        <v/>
      </c>
      <c r="BQ179" s="24">
        <f>IF(BQ$74&gt;0,$F174,0)</f>
        <v/>
      </c>
      <c r="BR179" s="24">
        <f>IF(BR$74&gt;0,$F174,0)</f>
        <v/>
      </c>
      <c r="BS179" s="24">
        <f>IF(BS$74&gt;0,$F174,0)</f>
        <v/>
      </c>
      <c r="BT179" s="24">
        <f>IF(BT$74&gt;0,$F174,0)</f>
        <v/>
      </c>
      <c r="BU179" s="24">
        <f>IF(BU$74&gt;0,$F174,0)</f>
        <v/>
      </c>
      <c r="BV179" s="24">
        <f>IF(BV$74&gt;0,$F174,0)</f>
        <v/>
      </c>
      <c r="BW179" s="24">
        <f>IF(BW$74&gt;0,$F174,0)</f>
        <v/>
      </c>
      <c r="BX179" s="24">
        <f>IF(BX$74&gt;0,$F174,0)</f>
        <v/>
      </c>
      <c r="BY179" s="24">
        <f>IF(BY$74&gt;0,$F174,0)</f>
        <v/>
      </c>
      <c r="BZ179" s="24">
        <f>IF(BZ$74&gt;0,$F174,0)</f>
        <v/>
      </c>
      <c r="CA179" s="24">
        <f>IF(CA$74&gt;0,$F174,0)</f>
        <v/>
      </c>
      <c r="CB179" s="24">
        <f>IF(CB$74&gt;0,$F174,0)</f>
        <v/>
      </c>
      <c r="CC179" s="24">
        <f>IF(CC$74&gt;0,$F174,0)</f>
        <v/>
      </c>
      <c r="CD179" s="24">
        <f>IF(CD$74&gt;0,$F174,0)</f>
        <v/>
      </c>
      <c r="CE179" s="24">
        <f>IF(CE$74&gt;0,$F174,0)</f>
        <v/>
      </c>
      <c r="CF179" s="24">
        <f>IF(CF$74&gt;0,$F174,0)</f>
        <v/>
      </c>
      <c r="CG179" s="24">
        <f>IF(CG$74&gt;0,$F174,0)</f>
        <v/>
      </c>
      <c r="CH179" s="24">
        <f>IF(CH$74&gt;0,$F174,0)</f>
        <v/>
      </c>
      <c r="CI179" s="24">
        <f>IF(CI$74&gt;0,$F174,0)</f>
        <v/>
      </c>
      <c r="CJ179" s="24">
        <f>IF(CJ$74&gt;0,$F174,0)</f>
        <v/>
      </c>
      <c r="CK179" s="24">
        <f>IF(CK$74&gt;0,$F174,0)</f>
        <v/>
      </c>
      <c r="CL179" s="24">
        <f>IF(CL$74&gt;0,$F174,0)</f>
        <v/>
      </c>
      <c r="CM179" s="24">
        <f>IF(CM$74&gt;0,$F174,0)</f>
        <v/>
      </c>
      <c r="CN179" s="24">
        <f>IF(CN$74&gt;0,$F174,0)</f>
        <v/>
      </c>
      <c r="CO179" s="24">
        <f>IF(CO$74&gt;0,$F174,0)</f>
        <v/>
      </c>
      <c r="CP179" s="24">
        <f>IF(CP$74&gt;0,$F174,0)</f>
        <v/>
      </c>
      <c r="CQ179" s="24">
        <f>IF(CQ$74&gt;0,$F174,0)</f>
        <v/>
      </c>
      <c r="CR179" s="24">
        <f>IF(CR$74&gt;0,$F174,0)</f>
        <v/>
      </c>
      <c r="CS179" s="24">
        <f>IF(CS$74&gt;0,$F174,0)</f>
        <v/>
      </c>
      <c r="CT179" s="24">
        <f>IF(CT$74&gt;0,$F174,0)</f>
        <v/>
      </c>
      <c r="CU179" s="24">
        <f>IF(CU$74&gt;0,$F174,0)</f>
        <v/>
      </c>
      <c r="CV179" s="24">
        <f>IF(CV$74&gt;0,$F174,0)</f>
        <v/>
      </c>
      <c r="CW179" s="24">
        <f>IF(CW$74&gt;0,$F174,0)</f>
        <v/>
      </c>
      <c r="CX179" s="24">
        <f>IF(CX$74&gt;0,$F174,0)</f>
        <v/>
      </c>
      <c r="CY179" s="24">
        <f>IF(CY$74&gt;0,$F174,0)</f>
        <v/>
      </c>
      <c r="CZ179" s="24">
        <f>IF(CZ$74&gt;0,$F174,0)</f>
        <v/>
      </c>
      <c r="DA179" s="24">
        <f>IF(DA$74&gt;0,$F174,0)</f>
        <v/>
      </c>
      <c r="DB179" s="24">
        <f>IF(DB$74&gt;0,$F174,0)</f>
        <v/>
      </c>
    </row>
    <row r="180" outlineLevel="3">
      <c r="E180" s="2">
        <f>E175&amp;" fixed cost"</f>
        <v/>
      </c>
      <c r="G180" s="21">
        <f>Currency_unit&amp;"'M"</f>
        <v/>
      </c>
      <c r="Y180" s="22">
        <f>SUM(AA180:DB180)</f>
        <v/>
      </c>
      <c r="AA180" s="24">
        <f>IF(AA$74&gt;0,$F175,0)</f>
        <v/>
      </c>
      <c r="AB180" s="24">
        <f>IF(AB$74&gt;0,$F175,0)</f>
        <v/>
      </c>
      <c r="AC180" s="24">
        <f>IF(AC$74&gt;0,$F175,0)</f>
        <v/>
      </c>
      <c r="AD180" s="24">
        <f>IF(AD$74&gt;0,$F175,0)</f>
        <v/>
      </c>
      <c r="AE180" s="24">
        <f>IF(AE$74&gt;0,$F175,0)</f>
        <v/>
      </c>
      <c r="AF180" s="24">
        <f>IF(AF$74&gt;0,$F175,0)</f>
        <v/>
      </c>
      <c r="AG180" s="24">
        <f>IF(AG$74&gt;0,$F175,0)</f>
        <v/>
      </c>
      <c r="AH180" s="24">
        <f>IF(AH$74&gt;0,$F175,0)</f>
        <v/>
      </c>
      <c r="AI180" s="24">
        <f>IF(AI$74&gt;0,$F175,0)</f>
        <v/>
      </c>
      <c r="AJ180" s="24">
        <f>IF(AJ$74&gt;0,$F175,0)</f>
        <v/>
      </c>
      <c r="AK180" s="24">
        <f>IF(AK$74&gt;0,$F175,0)</f>
        <v/>
      </c>
      <c r="AL180" s="24">
        <f>IF(AL$74&gt;0,$F175,0)</f>
        <v/>
      </c>
      <c r="AM180" s="24">
        <f>IF(AM$74&gt;0,$F175,0)</f>
        <v/>
      </c>
      <c r="AN180" s="24">
        <f>IF(AN$74&gt;0,$F175,0)</f>
        <v/>
      </c>
      <c r="AO180" s="24">
        <f>IF(AO$74&gt;0,$F175,0)</f>
        <v/>
      </c>
      <c r="AP180" s="24">
        <f>IF(AP$74&gt;0,$F175,0)</f>
        <v/>
      </c>
      <c r="AQ180" s="24">
        <f>IF(AQ$74&gt;0,$F175,0)</f>
        <v/>
      </c>
      <c r="AR180" s="24">
        <f>IF(AR$74&gt;0,$F175,0)</f>
        <v/>
      </c>
      <c r="AS180" s="24">
        <f>IF(AS$74&gt;0,$F175,0)</f>
        <v/>
      </c>
      <c r="AT180" s="24">
        <f>IF(AT$74&gt;0,$F175,0)</f>
        <v/>
      </c>
      <c r="AU180" s="24">
        <f>IF(AU$74&gt;0,$F175,0)</f>
        <v/>
      </c>
      <c r="AV180" s="24">
        <f>IF(AV$74&gt;0,$F175,0)</f>
        <v/>
      </c>
      <c r="AW180" s="24">
        <f>IF(AW$74&gt;0,$F175,0)</f>
        <v/>
      </c>
      <c r="AX180" s="24">
        <f>IF(AX$74&gt;0,$F175,0)</f>
        <v/>
      </c>
      <c r="AY180" s="24">
        <f>IF(AY$74&gt;0,$F175,0)</f>
        <v/>
      </c>
      <c r="AZ180" s="24">
        <f>IF(AZ$74&gt;0,$F175,0)</f>
        <v/>
      </c>
      <c r="BA180" s="24">
        <f>IF(BA$74&gt;0,$F175,0)</f>
        <v/>
      </c>
      <c r="BB180" s="24">
        <f>IF(BB$74&gt;0,$F175,0)</f>
        <v/>
      </c>
      <c r="BC180" s="24">
        <f>IF(BC$74&gt;0,$F175,0)</f>
        <v/>
      </c>
      <c r="BD180" s="24">
        <f>IF(BD$74&gt;0,$F175,0)</f>
        <v/>
      </c>
      <c r="BE180" s="24">
        <f>IF(BE$74&gt;0,$F175,0)</f>
        <v/>
      </c>
      <c r="BF180" s="24">
        <f>IF(BF$74&gt;0,$F175,0)</f>
        <v/>
      </c>
      <c r="BG180" s="24">
        <f>IF(BG$74&gt;0,$F175,0)</f>
        <v/>
      </c>
      <c r="BH180" s="24">
        <f>IF(BH$74&gt;0,$F175,0)</f>
        <v/>
      </c>
      <c r="BI180" s="24">
        <f>IF(BI$74&gt;0,$F175,0)</f>
        <v/>
      </c>
      <c r="BJ180" s="24">
        <f>IF(BJ$74&gt;0,$F175,0)</f>
        <v/>
      </c>
      <c r="BK180" s="24">
        <f>IF(BK$74&gt;0,$F175,0)</f>
        <v/>
      </c>
      <c r="BL180" s="24">
        <f>IF(BL$74&gt;0,$F175,0)</f>
        <v/>
      </c>
      <c r="BM180" s="24">
        <f>IF(BM$74&gt;0,$F175,0)</f>
        <v/>
      </c>
      <c r="BN180" s="24">
        <f>IF(BN$74&gt;0,$F175,0)</f>
        <v/>
      </c>
      <c r="BO180" s="24">
        <f>IF(BO$74&gt;0,$F175,0)</f>
        <v/>
      </c>
      <c r="BP180" s="24">
        <f>IF(BP$74&gt;0,$F175,0)</f>
        <v/>
      </c>
      <c r="BQ180" s="24">
        <f>IF(BQ$74&gt;0,$F175,0)</f>
        <v/>
      </c>
      <c r="BR180" s="24">
        <f>IF(BR$74&gt;0,$F175,0)</f>
        <v/>
      </c>
      <c r="BS180" s="24">
        <f>IF(BS$74&gt;0,$F175,0)</f>
        <v/>
      </c>
      <c r="BT180" s="24">
        <f>IF(BT$74&gt;0,$F175,0)</f>
        <v/>
      </c>
      <c r="BU180" s="24">
        <f>IF(BU$74&gt;0,$F175,0)</f>
        <v/>
      </c>
      <c r="BV180" s="24">
        <f>IF(BV$74&gt;0,$F175,0)</f>
        <v/>
      </c>
      <c r="BW180" s="24">
        <f>IF(BW$74&gt;0,$F175,0)</f>
        <v/>
      </c>
      <c r="BX180" s="24">
        <f>IF(BX$74&gt;0,$F175,0)</f>
        <v/>
      </c>
      <c r="BY180" s="24">
        <f>IF(BY$74&gt;0,$F175,0)</f>
        <v/>
      </c>
      <c r="BZ180" s="24">
        <f>IF(BZ$74&gt;0,$F175,0)</f>
        <v/>
      </c>
      <c r="CA180" s="24">
        <f>IF(CA$74&gt;0,$F175,0)</f>
        <v/>
      </c>
      <c r="CB180" s="24">
        <f>IF(CB$74&gt;0,$F175,0)</f>
        <v/>
      </c>
      <c r="CC180" s="24">
        <f>IF(CC$74&gt;0,$F175,0)</f>
        <v/>
      </c>
      <c r="CD180" s="24">
        <f>IF(CD$74&gt;0,$F175,0)</f>
        <v/>
      </c>
      <c r="CE180" s="24">
        <f>IF(CE$74&gt;0,$F175,0)</f>
        <v/>
      </c>
      <c r="CF180" s="24">
        <f>IF(CF$74&gt;0,$F175,0)</f>
        <v/>
      </c>
      <c r="CG180" s="24">
        <f>IF(CG$74&gt;0,$F175,0)</f>
        <v/>
      </c>
      <c r="CH180" s="24">
        <f>IF(CH$74&gt;0,$F175,0)</f>
        <v/>
      </c>
      <c r="CI180" s="24">
        <f>IF(CI$74&gt;0,$F175,0)</f>
        <v/>
      </c>
      <c r="CJ180" s="24">
        <f>IF(CJ$74&gt;0,$F175,0)</f>
        <v/>
      </c>
      <c r="CK180" s="24">
        <f>IF(CK$74&gt;0,$F175,0)</f>
        <v/>
      </c>
      <c r="CL180" s="24">
        <f>IF(CL$74&gt;0,$F175,0)</f>
        <v/>
      </c>
      <c r="CM180" s="24">
        <f>IF(CM$74&gt;0,$F175,0)</f>
        <v/>
      </c>
      <c r="CN180" s="24">
        <f>IF(CN$74&gt;0,$F175,0)</f>
        <v/>
      </c>
      <c r="CO180" s="24">
        <f>IF(CO$74&gt;0,$F175,0)</f>
        <v/>
      </c>
      <c r="CP180" s="24">
        <f>IF(CP$74&gt;0,$F175,0)</f>
        <v/>
      </c>
      <c r="CQ180" s="24">
        <f>IF(CQ$74&gt;0,$F175,0)</f>
        <v/>
      </c>
      <c r="CR180" s="24">
        <f>IF(CR$74&gt;0,$F175,0)</f>
        <v/>
      </c>
      <c r="CS180" s="24">
        <f>IF(CS$74&gt;0,$F175,0)</f>
        <v/>
      </c>
      <c r="CT180" s="24">
        <f>IF(CT$74&gt;0,$F175,0)</f>
        <v/>
      </c>
      <c r="CU180" s="24">
        <f>IF(CU$74&gt;0,$F175,0)</f>
        <v/>
      </c>
      <c r="CV180" s="24">
        <f>IF(CV$74&gt;0,$F175,0)</f>
        <v/>
      </c>
      <c r="CW180" s="24">
        <f>IF(CW$74&gt;0,$F175,0)</f>
        <v/>
      </c>
      <c r="CX180" s="24">
        <f>IF(CX$74&gt;0,$F175,0)</f>
        <v/>
      </c>
      <c r="CY180" s="24">
        <f>IF(CY$74&gt;0,$F175,0)</f>
        <v/>
      </c>
      <c r="CZ180" s="24">
        <f>IF(CZ$74&gt;0,$F175,0)</f>
        <v/>
      </c>
      <c r="DA180" s="24">
        <f>IF(DA$74&gt;0,$F175,0)</f>
        <v/>
      </c>
      <c r="DB180" s="24">
        <f>IF(DB$74&gt;0,$F175,0)</f>
        <v/>
      </c>
    </row>
    <row r="181" outlineLevel="3">
      <c r="E181" s="2">
        <f>E176&amp;" fixed cost"</f>
        <v/>
      </c>
      <c r="G181" s="21">
        <f>Currency_unit&amp;"'M"</f>
        <v/>
      </c>
      <c r="Y181" s="22">
        <f>SUM(AA181:DB181)</f>
        <v/>
      </c>
      <c r="AA181" s="24">
        <f>IF(AA$74&gt;0,$F176,0)</f>
        <v/>
      </c>
      <c r="AB181" s="24">
        <f>IF(AB$74&gt;0,$F176,0)</f>
        <v/>
      </c>
      <c r="AC181" s="24">
        <f>IF(AC$74&gt;0,$F176,0)</f>
        <v/>
      </c>
      <c r="AD181" s="24">
        <f>IF(AD$74&gt;0,$F176,0)</f>
        <v/>
      </c>
      <c r="AE181" s="24">
        <f>IF(AE$74&gt;0,$F176,0)</f>
        <v/>
      </c>
      <c r="AF181" s="24">
        <f>IF(AF$74&gt;0,$F176,0)</f>
        <v/>
      </c>
      <c r="AG181" s="24">
        <f>IF(AG$74&gt;0,$F176,0)</f>
        <v/>
      </c>
      <c r="AH181" s="24">
        <f>IF(AH$74&gt;0,$F176,0)</f>
        <v/>
      </c>
      <c r="AI181" s="24">
        <f>IF(AI$74&gt;0,$F176,0)</f>
        <v/>
      </c>
      <c r="AJ181" s="24">
        <f>IF(AJ$74&gt;0,$F176,0)</f>
        <v/>
      </c>
      <c r="AK181" s="24">
        <f>IF(AK$74&gt;0,$F176,0)</f>
        <v/>
      </c>
      <c r="AL181" s="24">
        <f>IF(AL$74&gt;0,$F176,0)</f>
        <v/>
      </c>
      <c r="AM181" s="24">
        <f>IF(AM$74&gt;0,$F176,0)</f>
        <v/>
      </c>
      <c r="AN181" s="24">
        <f>IF(AN$74&gt;0,$F176,0)</f>
        <v/>
      </c>
      <c r="AO181" s="24">
        <f>IF(AO$74&gt;0,$F176,0)</f>
        <v/>
      </c>
      <c r="AP181" s="24">
        <f>IF(AP$74&gt;0,$F176,0)</f>
        <v/>
      </c>
      <c r="AQ181" s="24">
        <f>IF(AQ$74&gt;0,$F176,0)</f>
        <v/>
      </c>
      <c r="AR181" s="24">
        <f>IF(AR$74&gt;0,$F176,0)</f>
        <v/>
      </c>
      <c r="AS181" s="24">
        <f>IF(AS$74&gt;0,$F176,0)</f>
        <v/>
      </c>
      <c r="AT181" s="24">
        <f>IF(AT$74&gt;0,$F176,0)</f>
        <v/>
      </c>
      <c r="AU181" s="24">
        <f>IF(AU$74&gt;0,$F176,0)</f>
        <v/>
      </c>
      <c r="AV181" s="24">
        <f>IF(AV$74&gt;0,$F176,0)</f>
        <v/>
      </c>
      <c r="AW181" s="24">
        <f>IF(AW$74&gt;0,$F176,0)</f>
        <v/>
      </c>
      <c r="AX181" s="24">
        <f>IF(AX$74&gt;0,$F176,0)</f>
        <v/>
      </c>
      <c r="AY181" s="24">
        <f>IF(AY$74&gt;0,$F176,0)</f>
        <v/>
      </c>
      <c r="AZ181" s="24">
        <f>IF(AZ$74&gt;0,$F176,0)</f>
        <v/>
      </c>
      <c r="BA181" s="24">
        <f>IF(BA$74&gt;0,$F176,0)</f>
        <v/>
      </c>
      <c r="BB181" s="24">
        <f>IF(BB$74&gt;0,$F176,0)</f>
        <v/>
      </c>
      <c r="BC181" s="24">
        <f>IF(BC$74&gt;0,$F176,0)</f>
        <v/>
      </c>
      <c r="BD181" s="24">
        <f>IF(BD$74&gt;0,$F176,0)</f>
        <v/>
      </c>
      <c r="BE181" s="24">
        <f>IF(BE$74&gt;0,$F176,0)</f>
        <v/>
      </c>
      <c r="BF181" s="24">
        <f>IF(BF$74&gt;0,$F176,0)</f>
        <v/>
      </c>
      <c r="BG181" s="24">
        <f>IF(BG$74&gt;0,$F176,0)</f>
        <v/>
      </c>
      <c r="BH181" s="24">
        <f>IF(BH$74&gt;0,$F176,0)</f>
        <v/>
      </c>
      <c r="BI181" s="24">
        <f>IF(BI$74&gt;0,$F176,0)</f>
        <v/>
      </c>
      <c r="BJ181" s="24">
        <f>IF(BJ$74&gt;0,$F176,0)</f>
        <v/>
      </c>
      <c r="BK181" s="24">
        <f>IF(BK$74&gt;0,$F176,0)</f>
        <v/>
      </c>
      <c r="BL181" s="24">
        <f>IF(BL$74&gt;0,$F176,0)</f>
        <v/>
      </c>
      <c r="BM181" s="24">
        <f>IF(BM$74&gt;0,$F176,0)</f>
        <v/>
      </c>
      <c r="BN181" s="24">
        <f>IF(BN$74&gt;0,$F176,0)</f>
        <v/>
      </c>
      <c r="BO181" s="24">
        <f>IF(BO$74&gt;0,$F176,0)</f>
        <v/>
      </c>
      <c r="BP181" s="24">
        <f>IF(BP$74&gt;0,$F176,0)</f>
        <v/>
      </c>
      <c r="BQ181" s="24">
        <f>IF(BQ$74&gt;0,$F176,0)</f>
        <v/>
      </c>
      <c r="BR181" s="24">
        <f>IF(BR$74&gt;0,$F176,0)</f>
        <v/>
      </c>
      <c r="BS181" s="24">
        <f>IF(BS$74&gt;0,$F176,0)</f>
        <v/>
      </c>
      <c r="BT181" s="24">
        <f>IF(BT$74&gt;0,$F176,0)</f>
        <v/>
      </c>
      <c r="BU181" s="24">
        <f>IF(BU$74&gt;0,$F176,0)</f>
        <v/>
      </c>
      <c r="BV181" s="24">
        <f>IF(BV$74&gt;0,$F176,0)</f>
        <v/>
      </c>
      <c r="BW181" s="24">
        <f>IF(BW$74&gt;0,$F176,0)</f>
        <v/>
      </c>
      <c r="BX181" s="24">
        <f>IF(BX$74&gt;0,$F176,0)</f>
        <v/>
      </c>
      <c r="BY181" s="24">
        <f>IF(BY$74&gt;0,$F176,0)</f>
        <v/>
      </c>
      <c r="BZ181" s="24">
        <f>IF(BZ$74&gt;0,$F176,0)</f>
        <v/>
      </c>
      <c r="CA181" s="24">
        <f>IF(CA$74&gt;0,$F176,0)</f>
        <v/>
      </c>
      <c r="CB181" s="24">
        <f>IF(CB$74&gt;0,$F176,0)</f>
        <v/>
      </c>
      <c r="CC181" s="24">
        <f>IF(CC$74&gt;0,$F176,0)</f>
        <v/>
      </c>
      <c r="CD181" s="24">
        <f>IF(CD$74&gt;0,$F176,0)</f>
        <v/>
      </c>
      <c r="CE181" s="24">
        <f>IF(CE$74&gt;0,$F176,0)</f>
        <v/>
      </c>
      <c r="CF181" s="24">
        <f>IF(CF$74&gt;0,$F176,0)</f>
        <v/>
      </c>
      <c r="CG181" s="24">
        <f>IF(CG$74&gt;0,$F176,0)</f>
        <v/>
      </c>
      <c r="CH181" s="24">
        <f>IF(CH$74&gt;0,$F176,0)</f>
        <v/>
      </c>
      <c r="CI181" s="24">
        <f>IF(CI$74&gt;0,$F176,0)</f>
        <v/>
      </c>
      <c r="CJ181" s="24">
        <f>IF(CJ$74&gt;0,$F176,0)</f>
        <v/>
      </c>
      <c r="CK181" s="24">
        <f>IF(CK$74&gt;0,$F176,0)</f>
        <v/>
      </c>
      <c r="CL181" s="24">
        <f>IF(CL$74&gt;0,$F176,0)</f>
        <v/>
      </c>
      <c r="CM181" s="24">
        <f>IF(CM$74&gt;0,$F176,0)</f>
        <v/>
      </c>
      <c r="CN181" s="24">
        <f>IF(CN$74&gt;0,$F176,0)</f>
        <v/>
      </c>
      <c r="CO181" s="24">
        <f>IF(CO$74&gt;0,$F176,0)</f>
        <v/>
      </c>
      <c r="CP181" s="24">
        <f>IF(CP$74&gt;0,$F176,0)</f>
        <v/>
      </c>
      <c r="CQ181" s="24">
        <f>IF(CQ$74&gt;0,$F176,0)</f>
        <v/>
      </c>
      <c r="CR181" s="24">
        <f>IF(CR$74&gt;0,$F176,0)</f>
        <v/>
      </c>
      <c r="CS181" s="24">
        <f>IF(CS$74&gt;0,$F176,0)</f>
        <v/>
      </c>
      <c r="CT181" s="24">
        <f>IF(CT$74&gt;0,$F176,0)</f>
        <v/>
      </c>
      <c r="CU181" s="24">
        <f>IF(CU$74&gt;0,$F176,0)</f>
        <v/>
      </c>
      <c r="CV181" s="24">
        <f>IF(CV$74&gt;0,$F176,0)</f>
        <v/>
      </c>
      <c r="CW181" s="24">
        <f>IF(CW$74&gt;0,$F176,0)</f>
        <v/>
      </c>
      <c r="CX181" s="24">
        <f>IF(CX$74&gt;0,$F176,0)</f>
        <v/>
      </c>
      <c r="CY181" s="24">
        <f>IF(CY$74&gt;0,$F176,0)</f>
        <v/>
      </c>
      <c r="CZ181" s="24">
        <f>IF(CZ$74&gt;0,$F176,0)</f>
        <v/>
      </c>
      <c r="DA181" s="24">
        <f>IF(DA$74&gt;0,$F176,0)</f>
        <v/>
      </c>
      <c r="DB181" s="24">
        <f>IF(DB$74&gt;0,$F176,0)</f>
        <v/>
      </c>
    </row>
    <row r="182" outlineLevel="3">
      <c r="E182" s="2">
        <f>E177&amp;" fixed cost"</f>
        <v/>
      </c>
      <c r="G182" s="21">
        <f>Currency_unit&amp;"'M"</f>
        <v/>
      </c>
      <c r="Y182" s="22">
        <f>SUM(AA182:DB182)</f>
        <v/>
      </c>
      <c r="AA182" s="24">
        <f>IF(AA$74&gt;0,$F177,0)</f>
        <v/>
      </c>
      <c r="AB182" s="24">
        <f>IF(AB$74&gt;0,$F177,0)</f>
        <v/>
      </c>
      <c r="AC182" s="24">
        <f>IF(AC$74&gt;0,$F177,0)</f>
        <v/>
      </c>
      <c r="AD182" s="24">
        <f>IF(AD$74&gt;0,$F177,0)</f>
        <v/>
      </c>
      <c r="AE182" s="24">
        <f>IF(AE$74&gt;0,$F177,0)</f>
        <v/>
      </c>
      <c r="AF182" s="24">
        <f>IF(AF$74&gt;0,$F177,0)</f>
        <v/>
      </c>
      <c r="AG182" s="24">
        <f>IF(AG$74&gt;0,$F177,0)</f>
        <v/>
      </c>
      <c r="AH182" s="24">
        <f>IF(AH$74&gt;0,$F177,0)</f>
        <v/>
      </c>
      <c r="AI182" s="24">
        <f>IF(AI$74&gt;0,$F177,0)</f>
        <v/>
      </c>
      <c r="AJ182" s="24">
        <f>IF(AJ$74&gt;0,$F177,0)</f>
        <v/>
      </c>
      <c r="AK182" s="24">
        <f>IF(AK$74&gt;0,$F177,0)</f>
        <v/>
      </c>
      <c r="AL182" s="24">
        <f>IF(AL$74&gt;0,$F177,0)</f>
        <v/>
      </c>
      <c r="AM182" s="24">
        <f>IF(AM$74&gt;0,$F177,0)</f>
        <v/>
      </c>
      <c r="AN182" s="24">
        <f>IF(AN$74&gt;0,$F177,0)</f>
        <v/>
      </c>
      <c r="AO182" s="24">
        <f>IF(AO$74&gt;0,$F177,0)</f>
        <v/>
      </c>
      <c r="AP182" s="24">
        <f>IF(AP$74&gt;0,$F177,0)</f>
        <v/>
      </c>
      <c r="AQ182" s="24">
        <f>IF(AQ$74&gt;0,$F177,0)</f>
        <v/>
      </c>
      <c r="AR182" s="24">
        <f>IF(AR$74&gt;0,$F177,0)</f>
        <v/>
      </c>
      <c r="AS182" s="24">
        <f>IF(AS$74&gt;0,$F177,0)</f>
        <v/>
      </c>
      <c r="AT182" s="24">
        <f>IF(AT$74&gt;0,$F177,0)</f>
        <v/>
      </c>
      <c r="AU182" s="24">
        <f>IF(AU$74&gt;0,$F177,0)</f>
        <v/>
      </c>
      <c r="AV182" s="24">
        <f>IF(AV$74&gt;0,$F177,0)</f>
        <v/>
      </c>
      <c r="AW182" s="24">
        <f>IF(AW$74&gt;0,$F177,0)</f>
        <v/>
      </c>
      <c r="AX182" s="24">
        <f>IF(AX$74&gt;0,$F177,0)</f>
        <v/>
      </c>
      <c r="AY182" s="24">
        <f>IF(AY$74&gt;0,$F177,0)</f>
        <v/>
      </c>
      <c r="AZ182" s="24">
        <f>IF(AZ$74&gt;0,$F177,0)</f>
        <v/>
      </c>
      <c r="BA182" s="24">
        <f>IF(BA$74&gt;0,$F177,0)</f>
        <v/>
      </c>
      <c r="BB182" s="24">
        <f>IF(BB$74&gt;0,$F177,0)</f>
        <v/>
      </c>
      <c r="BC182" s="24">
        <f>IF(BC$74&gt;0,$F177,0)</f>
        <v/>
      </c>
      <c r="BD182" s="24">
        <f>IF(BD$74&gt;0,$F177,0)</f>
        <v/>
      </c>
      <c r="BE182" s="24">
        <f>IF(BE$74&gt;0,$F177,0)</f>
        <v/>
      </c>
      <c r="BF182" s="24">
        <f>IF(BF$74&gt;0,$F177,0)</f>
        <v/>
      </c>
      <c r="BG182" s="24">
        <f>IF(BG$74&gt;0,$F177,0)</f>
        <v/>
      </c>
      <c r="BH182" s="24">
        <f>IF(BH$74&gt;0,$F177,0)</f>
        <v/>
      </c>
      <c r="BI182" s="24">
        <f>IF(BI$74&gt;0,$F177,0)</f>
        <v/>
      </c>
      <c r="BJ182" s="24">
        <f>IF(BJ$74&gt;0,$F177,0)</f>
        <v/>
      </c>
      <c r="BK182" s="24">
        <f>IF(BK$74&gt;0,$F177,0)</f>
        <v/>
      </c>
      <c r="BL182" s="24">
        <f>IF(BL$74&gt;0,$F177,0)</f>
        <v/>
      </c>
      <c r="BM182" s="24">
        <f>IF(BM$74&gt;0,$F177,0)</f>
        <v/>
      </c>
      <c r="BN182" s="24">
        <f>IF(BN$74&gt;0,$F177,0)</f>
        <v/>
      </c>
      <c r="BO182" s="24">
        <f>IF(BO$74&gt;0,$F177,0)</f>
        <v/>
      </c>
      <c r="BP182" s="24">
        <f>IF(BP$74&gt;0,$F177,0)</f>
        <v/>
      </c>
      <c r="BQ182" s="24">
        <f>IF(BQ$74&gt;0,$F177,0)</f>
        <v/>
      </c>
      <c r="BR182" s="24">
        <f>IF(BR$74&gt;0,$F177,0)</f>
        <v/>
      </c>
      <c r="BS182" s="24">
        <f>IF(BS$74&gt;0,$F177,0)</f>
        <v/>
      </c>
      <c r="BT182" s="24">
        <f>IF(BT$74&gt;0,$F177,0)</f>
        <v/>
      </c>
      <c r="BU182" s="24">
        <f>IF(BU$74&gt;0,$F177,0)</f>
        <v/>
      </c>
      <c r="BV182" s="24">
        <f>IF(BV$74&gt;0,$F177,0)</f>
        <v/>
      </c>
      <c r="BW182" s="24">
        <f>IF(BW$74&gt;0,$F177,0)</f>
        <v/>
      </c>
      <c r="BX182" s="24">
        <f>IF(BX$74&gt;0,$F177,0)</f>
        <v/>
      </c>
      <c r="BY182" s="24">
        <f>IF(BY$74&gt;0,$F177,0)</f>
        <v/>
      </c>
      <c r="BZ182" s="24">
        <f>IF(BZ$74&gt;0,$F177,0)</f>
        <v/>
      </c>
      <c r="CA182" s="24">
        <f>IF(CA$74&gt;0,$F177,0)</f>
        <v/>
      </c>
      <c r="CB182" s="24">
        <f>IF(CB$74&gt;0,$F177,0)</f>
        <v/>
      </c>
      <c r="CC182" s="24">
        <f>IF(CC$74&gt;0,$F177,0)</f>
        <v/>
      </c>
      <c r="CD182" s="24">
        <f>IF(CD$74&gt;0,$F177,0)</f>
        <v/>
      </c>
      <c r="CE182" s="24">
        <f>IF(CE$74&gt;0,$F177,0)</f>
        <v/>
      </c>
      <c r="CF182" s="24">
        <f>IF(CF$74&gt;0,$F177,0)</f>
        <v/>
      </c>
      <c r="CG182" s="24">
        <f>IF(CG$74&gt;0,$F177,0)</f>
        <v/>
      </c>
      <c r="CH182" s="24">
        <f>IF(CH$74&gt;0,$F177,0)</f>
        <v/>
      </c>
      <c r="CI182" s="24">
        <f>IF(CI$74&gt;0,$F177,0)</f>
        <v/>
      </c>
      <c r="CJ182" s="24">
        <f>IF(CJ$74&gt;0,$F177,0)</f>
        <v/>
      </c>
      <c r="CK182" s="24">
        <f>IF(CK$74&gt;0,$F177,0)</f>
        <v/>
      </c>
      <c r="CL182" s="24">
        <f>IF(CL$74&gt;0,$F177,0)</f>
        <v/>
      </c>
      <c r="CM182" s="24">
        <f>IF(CM$74&gt;0,$F177,0)</f>
        <v/>
      </c>
      <c r="CN182" s="24">
        <f>IF(CN$74&gt;0,$F177,0)</f>
        <v/>
      </c>
      <c r="CO182" s="24">
        <f>IF(CO$74&gt;0,$F177,0)</f>
        <v/>
      </c>
      <c r="CP182" s="24">
        <f>IF(CP$74&gt;0,$F177,0)</f>
        <v/>
      </c>
      <c r="CQ182" s="24">
        <f>IF(CQ$74&gt;0,$F177,0)</f>
        <v/>
      </c>
      <c r="CR182" s="24">
        <f>IF(CR$74&gt;0,$F177,0)</f>
        <v/>
      </c>
      <c r="CS182" s="24">
        <f>IF(CS$74&gt;0,$F177,0)</f>
        <v/>
      </c>
      <c r="CT182" s="24">
        <f>IF(CT$74&gt;0,$F177,0)</f>
        <v/>
      </c>
      <c r="CU182" s="24">
        <f>IF(CU$74&gt;0,$F177,0)</f>
        <v/>
      </c>
      <c r="CV182" s="24">
        <f>IF(CV$74&gt;0,$F177,0)</f>
        <v/>
      </c>
      <c r="CW182" s="24">
        <f>IF(CW$74&gt;0,$F177,0)</f>
        <v/>
      </c>
      <c r="CX182" s="24">
        <f>IF(CX$74&gt;0,$F177,0)</f>
        <v/>
      </c>
      <c r="CY182" s="24">
        <f>IF(CY$74&gt;0,$F177,0)</f>
        <v/>
      </c>
      <c r="CZ182" s="24">
        <f>IF(CZ$74&gt;0,$F177,0)</f>
        <v/>
      </c>
      <c r="DA182" s="24">
        <f>IF(DA$74&gt;0,$F177,0)</f>
        <v/>
      </c>
      <c r="DB182" s="24">
        <f>IF(DB$74&gt;0,$F177,0)</f>
        <v/>
      </c>
    </row>
    <row r="183" outlineLevel="3">
      <c r="E183" s="28" t="inlineStr">
        <is>
          <t>Total processing fixed cost</t>
        </is>
      </c>
      <c r="G183" s="21">
        <f>Currency_unit&amp;"'M"</f>
        <v/>
      </c>
      <c r="Y183" s="35">
        <f>SUM(AA183:DB183)</f>
        <v/>
      </c>
      <c r="AA183" s="36">
        <f>SUM(AA179:AA182)</f>
        <v/>
      </c>
      <c r="AB183" s="36">
        <f>SUM(AB179:AB182)</f>
        <v/>
      </c>
      <c r="AC183" s="36">
        <f>SUM(AC179:AC182)</f>
        <v/>
      </c>
      <c r="AD183" s="36">
        <f>SUM(AD179:AD182)</f>
        <v/>
      </c>
      <c r="AE183" s="36">
        <f>SUM(AE179:AE182)</f>
        <v/>
      </c>
      <c r="AF183" s="36">
        <f>SUM(AF179:AF182)</f>
        <v/>
      </c>
      <c r="AG183" s="36">
        <f>SUM(AG179:AG182)</f>
        <v/>
      </c>
      <c r="AH183" s="36">
        <f>SUM(AH179:AH182)</f>
        <v/>
      </c>
      <c r="AI183" s="36">
        <f>SUM(AI179:AI182)</f>
        <v/>
      </c>
      <c r="AJ183" s="36">
        <f>SUM(AJ179:AJ182)</f>
        <v/>
      </c>
      <c r="AK183" s="36">
        <f>SUM(AK179:AK182)</f>
        <v/>
      </c>
      <c r="AL183" s="36">
        <f>SUM(AL179:AL182)</f>
        <v/>
      </c>
      <c r="AM183" s="36">
        <f>SUM(AM179:AM182)</f>
        <v/>
      </c>
      <c r="AN183" s="36">
        <f>SUM(AN179:AN182)</f>
        <v/>
      </c>
      <c r="AO183" s="36">
        <f>SUM(AO179:AO182)</f>
        <v/>
      </c>
      <c r="AP183" s="36">
        <f>SUM(AP179:AP182)</f>
        <v/>
      </c>
      <c r="AQ183" s="36">
        <f>SUM(AQ179:AQ182)</f>
        <v/>
      </c>
      <c r="AR183" s="36">
        <f>SUM(AR179:AR182)</f>
        <v/>
      </c>
      <c r="AS183" s="36">
        <f>SUM(AS179:AS182)</f>
        <v/>
      </c>
      <c r="AT183" s="36">
        <f>SUM(AT179:AT182)</f>
        <v/>
      </c>
      <c r="AU183" s="36">
        <f>SUM(AU179:AU182)</f>
        <v/>
      </c>
      <c r="AV183" s="36">
        <f>SUM(AV179:AV182)</f>
        <v/>
      </c>
      <c r="AW183" s="36">
        <f>SUM(AW179:AW182)</f>
        <v/>
      </c>
      <c r="AX183" s="36">
        <f>SUM(AX179:AX182)</f>
        <v/>
      </c>
      <c r="AY183" s="36">
        <f>SUM(AY179:AY182)</f>
        <v/>
      </c>
      <c r="AZ183" s="36">
        <f>SUM(AZ179:AZ182)</f>
        <v/>
      </c>
      <c r="BA183" s="36">
        <f>SUM(BA179:BA182)</f>
        <v/>
      </c>
      <c r="BB183" s="36">
        <f>SUM(BB179:BB182)</f>
        <v/>
      </c>
      <c r="BC183" s="36">
        <f>SUM(BC179:BC182)</f>
        <v/>
      </c>
      <c r="BD183" s="36">
        <f>SUM(BD179:BD182)</f>
        <v/>
      </c>
      <c r="BE183" s="36">
        <f>SUM(BE179:BE182)</f>
        <v/>
      </c>
      <c r="BF183" s="36">
        <f>SUM(BF179:BF182)</f>
        <v/>
      </c>
      <c r="BG183" s="36">
        <f>SUM(BG179:BG182)</f>
        <v/>
      </c>
      <c r="BH183" s="36">
        <f>SUM(BH179:BH182)</f>
        <v/>
      </c>
      <c r="BI183" s="36">
        <f>SUM(BI179:BI182)</f>
        <v/>
      </c>
      <c r="BJ183" s="36">
        <f>SUM(BJ179:BJ182)</f>
        <v/>
      </c>
      <c r="BK183" s="36">
        <f>SUM(BK179:BK182)</f>
        <v/>
      </c>
      <c r="BL183" s="36">
        <f>SUM(BL179:BL182)</f>
        <v/>
      </c>
      <c r="BM183" s="36">
        <f>SUM(BM179:BM182)</f>
        <v/>
      </c>
      <c r="BN183" s="36">
        <f>SUM(BN179:BN182)</f>
        <v/>
      </c>
      <c r="BO183" s="36">
        <f>SUM(BO179:BO182)</f>
        <v/>
      </c>
      <c r="BP183" s="36">
        <f>SUM(BP179:BP182)</f>
        <v/>
      </c>
      <c r="BQ183" s="36">
        <f>SUM(BQ179:BQ182)</f>
        <v/>
      </c>
      <c r="BR183" s="36">
        <f>SUM(BR179:BR182)</f>
        <v/>
      </c>
      <c r="BS183" s="36">
        <f>SUM(BS179:BS182)</f>
        <v/>
      </c>
      <c r="BT183" s="36">
        <f>SUM(BT179:BT182)</f>
        <v/>
      </c>
      <c r="BU183" s="36">
        <f>SUM(BU179:BU182)</f>
        <v/>
      </c>
      <c r="BV183" s="36">
        <f>SUM(BV179:BV182)</f>
        <v/>
      </c>
      <c r="BW183" s="36">
        <f>SUM(BW179:BW182)</f>
        <v/>
      </c>
      <c r="BX183" s="36">
        <f>SUM(BX179:BX182)</f>
        <v/>
      </c>
      <c r="BY183" s="36">
        <f>SUM(BY179:BY182)</f>
        <v/>
      </c>
      <c r="BZ183" s="36">
        <f>SUM(BZ179:BZ182)</f>
        <v/>
      </c>
      <c r="CA183" s="36">
        <f>SUM(CA179:CA182)</f>
        <v/>
      </c>
      <c r="CB183" s="36">
        <f>SUM(CB179:CB182)</f>
        <v/>
      </c>
      <c r="CC183" s="36">
        <f>SUM(CC179:CC182)</f>
        <v/>
      </c>
      <c r="CD183" s="36">
        <f>SUM(CD179:CD182)</f>
        <v/>
      </c>
      <c r="CE183" s="36">
        <f>SUM(CE179:CE182)</f>
        <v/>
      </c>
      <c r="CF183" s="36">
        <f>SUM(CF179:CF182)</f>
        <v/>
      </c>
      <c r="CG183" s="36">
        <f>SUM(CG179:CG182)</f>
        <v/>
      </c>
      <c r="CH183" s="36">
        <f>SUM(CH179:CH182)</f>
        <v/>
      </c>
      <c r="CI183" s="36">
        <f>SUM(CI179:CI182)</f>
        <v/>
      </c>
      <c r="CJ183" s="36">
        <f>SUM(CJ179:CJ182)</f>
        <v/>
      </c>
      <c r="CK183" s="36">
        <f>SUM(CK179:CK182)</f>
        <v/>
      </c>
      <c r="CL183" s="36">
        <f>SUM(CL179:CL182)</f>
        <v/>
      </c>
      <c r="CM183" s="36">
        <f>SUM(CM179:CM182)</f>
        <v/>
      </c>
      <c r="CN183" s="36">
        <f>SUM(CN179:CN182)</f>
        <v/>
      </c>
      <c r="CO183" s="36">
        <f>SUM(CO179:CO182)</f>
        <v/>
      </c>
      <c r="CP183" s="36">
        <f>SUM(CP179:CP182)</f>
        <v/>
      </c>
      <c r="CQ183" s="36">
        <f>SUM(CQ179:CQ182)</f>
        <v/>
      </c>
      <c r="CR183" s="36">
        <f>SUM(CR179:CR182)</f>
        <v/>
      </c>
      <c r="CS183" s="36">
        <f>SUM(CS179:CS182)</f>
        <v/>
      </c>
      <c r="CT183" s="36">
        <f>SUM(CT179:CT182)</f>
        <v/>
      </c>
      <c r="CU183" s="36">
        <f>SUM(CU179:CU182)</f>
        <v/>
      </c>
      <c r="CV183" s="36">
        <f>SUM(CV179:CV182)</f>
        <v/>
      </c>
      <c r="CW183" s="36">
        <f>SUM(CW179:CW182)</f>
        <v/>
      </c>
      <c r="CX183" s="36">
        <f>SUM(CX179:CX182)</f>
        <v/>
      </c>
      <c r="CY183" s="36">
        <f>SUM(CY179:CY182)</f>
        <v/>
      </c>
      <c r="CZ183" s="36">
        <f>SUM(CZ179:CZ182)</f>
        <v/>
      </c>
      <c r="DA183" s="36">
        <f>SUM(DA179:DA182)</f>
        <v/>
      </c>
      <c r="DB183" s="36">
        <f>SUM(DB179:DB182)</f>
        <v/>
      </c>
    </row>
    <row r="184" outlineLevel="3"/>
    <row r="185" outlineLevel="3">
      <c r="C185" s="20" t="inlineStr">
        <is>
          <t>Closure</t>
        </is>
      </c>
    </row>
    <row r="186" outlineLevel="3"/>
    <row r="187" outlineLevel="3">
      <c r="E187" s="28" t="inlineStr">
        <is>
          <t>Total Closure cost</t>
        </is>
      </c>
      <c r="G187" s="21">
        <f>Currency_unit&amp;"'M"</f>
        <v/>
      </c>
      <c r="Y187" s="35">
        <f>SUM(AA187:DB187)</f>
        <v/>
      </c>
      <c r="AA187" s="36">
        <f>Assumptions!AA172</f>
        <v/>
      </c>
      <c r="AB187" s="36">
        <f>Assumptions!AB172</f>
        <v/>
      </c>
      <c r="AC187" s="36">
        <f>Assumptions!AC172</f>
        <v/>
      </c>
      <c r="AD187" s="36">
        <f>Assumptions!AD172</f>
        <v/>
      </c>
      <c r="AE187" s="36">
        <f>Assumptions!AE172</f>
        <v/>
      </c>
      <c r="AF187" s="36">
        <f>Assumptions!AF172</f>
        <v/>
      </c>
      <c r="AG187" s="36">
        <f>Assumptions!AG172</f>
        <v/>
      </c>
      <c r="AH187" s="36">
        <f>Assumptions!AH172</f>
        <v/>
      </c>
      <c r="AI187" s="36">
        <f>Assumptions!AI172</f>
        <v/>
      </c>
      <c r="AJ187" s="36">
        <f>Assumptions!AJ172</f>
        <v/>
      </c>
      <c r="AK187" s="36">
        <f>Assumptions!AK172</f>
        <v/>
      </c>
      <c r="AL187" s="36">
        <f>Assumptions!AL172</f>
        <v/>
      </c>
      <c r="AM187" s="36">
        <f>Assumptions!AM172</f>
        <v/>
      </c>
      <c r="AN187" s="36">
        <f>Assumptions!AN172</f>
        <v/>
      </c>
      <c r="AO187" s="36">
        <f>Assumptions!AO172</f>
        <v/>
      </c>
      <c r="AP187" s="36">
        <f>Assumptions!AP172</f>
        <v/>
      </c>
      <c r="AQ187" s="36">
        <f>Assumptions!AQ172</f>
        <v/>
      </c>
      <c r="AR187" s="36">
        <f>Assumptions!AR172</f>
        <v/>
      </c>
      <c r="AS187" s="36">
        <f>Assumptions!AS172</f>
        <v/>
      </c>
      <c r="AT187" s="36">
        <f>Assumptions!AT172</f>
        <v/>
      </c>
      <c r="AU187" s="36">
        <f>Assumptions!AU172</f>
        <v/>
      </c>
      <c r="AV187" s="36">
        <f>Assumptions!AV172</f>
        <v/>
      </c>
      <c r="AW187" s="36">
        <f>Assumptions!AW172</f>
        <v/>
      </c>
      <c r="AX187" s="36">
        <f>Assumptions!AX172</f>
        <v/>
      </c>
      <c r="AY187" s="36">
        <f>Assumptions!AY172</f>
        <v/>
      </c>
      <c r="AZ187" s="36">
        <f>Assumptions!AZ172</f>
        <v/>
      </c>
      <c r="BA187" s="36">
        <f>Assumptions!BA172</f>
        <v/>
      </c>
      <c r="BB187" s="36">
        <f>Assumptions!BB172</f>
        <v/>
      </c>
      <c r="BC187" s="36">
        <f>Assumptions!BC172</f>
        <v/>
      </c>
      <c r="BD187" s="36">
        <f>Assumptions!BD172</f>
        <v/>
      </c>
      <c r="BE187" s="36">
        <f>Assumptions!BE172</f>
        <v/>
      </c>
      <c r="BF187" s="36">
        <f>Assumptions!BF172</f>
        <v/>
      </c>
      <c r="BG187" s="36">
        <f>Assumptions!BG172</f>
        <v/>
      </c>
      <c r="BH187" s="36">
        <f>Assumptions!BH172</f>
        <v/>
      </c>
      <c r="BI187" s="36">
        <f>Assumptions!BI172</f>
        <v/>
      </c>
      <c r="BJ187" s="36">
        <f>Assumptions!BJ172</f>
        <v/>
      </c>
      <c r="BK187" s="36">
        <f>Assumptions!BK172</f>
        <v/>
      </c>
      <c r="BL187" s="36">
        <f>Assumptions!BL172</f>
        <v/>
      </c>
      <c r="BM187" s="36">
        <f>Assumptions!BM172</f>
        <v/>
      </c>
      <c r="BN187" s="36">
        <f>Assumptions!BN172</f>
        <v/>
      </c>
      <c r="BO187" s="36">
        <f>Assumptions!BO172</f>
        <v/>
      </c>
      <c r="BP187" s="36">
        <f>Assumptions!BP172</f>
        <v/>
      </c>
      <c r="BQ187" s="36">
        <f>Assumptions!BQ172</f>
        <v/>
      </c>
      <c r="BR187" s="36">
        <f>Assumptions!BR172</f>
        <v/>
      </c>
      <c r="BS187" s="36">
        <f>Assumptions!BS172</f>
        <v/>
      </c>
      <c r="BT187" s="36">
        <f>Assumptions!BT172</f>
        <v/>
      </c>
      <c r="BU187" s="36">
        <f>Assumptions!BU172</f>
        <v/>
      </c>
      <c r="BV187" s="36">
        <f>Assumptions!BV172</f>
        <v/>
      </c>
      <c r="BW187" s="36">
        <f>Assumptions!BW172</f>
        <v/>
      </c>
      <c r="BX187" s="36">
        <f>Assumptions!BX172</f>
        <v/>
      </c>
      <c r="BY187" s="36">
        <f>Assumptions!BY172</f>
        <v/>
      </c>
      <c r="BZ187" s="36">
        <f>Assumptions!BZ172</f>
        <v/>
      </c>
      <c r="CA187" s="36">
        <f>Assumptions!CA172</f>
        <v/>
      </c>
      <c r="CB187" s="36">
        <f>Assumptions!CB172</f>
        <v/>
      </c>
      <c r="CC187" s="36">
        <f>Assumptions!CC172</f>
        <v/>
      </c>
      <c r="CD187" s="36">
        <f>Assumptions!CD172</f>
        <v/>
      </c>
      <c r="CE187" s="36">
        <f>Assumptions!CE172</f>
        <v/>
      </c>
      <c r="CF187" s="36">
        <f>Assumptions!CF172</f>
        <v/>
      </c>
      <c r="CG187" s="36">
        <f>Assumptions!CG172</f>
        <v/>
      </c>
      <c r="CH187" s="36">
        <f>Assumptions!CH172</f>
        <v/>
      </c>
      <c r="CI187" s="36">
        <f>Assumptions!CI172</f>
        <v/>
      </c>
      <c r="CJ187" s="36">
        <f>Assumptions!CJ172</f>
        <v/>
      </c>
      <c r="CK187" s="36">
        <f>Assumptions!CK172</f>
        <v/>
      </c>
      <c r="CL187" s="36">
        <f>Assumptions!CL172</f>
        <v/>
      </c>
      <c r="CM187" s="36">
        <f>Assumptions!CM172</f>
        <v/>
      </c>
      <c r="CN187" s="36">
        <f>Assumptions!CN172</f>
        <v/>
      </c>
      <c r="CO187" s="36">
        <f>Assumptions!CO172</f>
        <v/>
      </c>
      <c r="CP187" s="36">
        <f>Assumptions!CP172</f>
        <v/>
      </c>
      <c r="CQ187" s="36">
        <f>Assumptions!CQ172</f>
        <v/>
      </c>
      <c r="CR187" s="36">
        <f>Assumptions!CR172</f>
        <v/>
      </c>
      <c r="CS187" s="36">
        <f>Assumptions!CS172</f>
        <v/>
      </c>
      <c r="CT187" s="36">
        <f>Assumptions!CT172</f>
        <v/>
      </c>
      <c r="CU187" s="36">
        <f>Assumptions!CU172</f>
        <v/>
      </c>
      <c r="CV187" s="36">
        <f>Assumptions!CV172</f>
        <v/>
      </c>
      <c r="CW187" s="36">
        <f>Assumptions!CW172</f>
        <v/>
      </c>
      <c r="CX187" s="36">
        <f>Assumptions!CX172</f>
        <v/>
      </c>
      <c r="CY187" s="36">
        <f>Assumptions!CY172</f>
        <v/>
      </c>
      <c r="CZ187" s="36">
        <f>Assumptions!CZ172</f>
        <v/>
      </c>
      <c r="DA187" s="36">
        <f>Assumptions!DA172</f>
        <v/>
      </c>
      <c r="DB187" s="36">
        <f>Assumptions!DB172</f>
        <v/>
      </c>
    </row>
    <row r="188" outlineLevel="3"/>
    <row r="189" outlineLevel="2" ht="18" customHeight="1" thickBot="1">
      <c r="B189" s="19" t="inlineStr">
        <is>
          <t>General Site Costs</t>
        </is>
      </c>
      <c r="C189" s="19" t="n"/>
      <c r="D189" s="19" t="n"/>
      <c r="E189" s="19" t="n"/>
      <c r="F189" s="19" t="n"/>
      <c r="G189" s="19" t="n"/>
      <c r="H189" s="19" t="n"/>
      <c r="I189" s="19" t="n"/>
      <c r="J189" s="19" t="n"/>
      <c r="K189" s="19" t="n"/>
      <c r="L189" s="19" t="n"/>
      <c r="M189" s="19" t="n"/>
      <c r="N189" s="19" t="n"/>
      <c r="O189" s="19" t="n"/>
      <c r="P189" s="19" t="n"/>
      <c r="Q189" s="19" t="n"/>
      <c r="R189" s="19" t="n"/>
      <c r="S189" s="19" t="n"/>
      <c r="T189" s="19" t="n"/>
      <c r="U189" s="19" t="n"/>
      <c r="V189" s="19" t="n"/>
      <c r="W189" s="19" t="n"/>
      <c r="X189" s="19" t="n"/>
      <c r="Y189" s="19" t="n"/>
      <c r="Z189" s="19" t="n"/>
      <c r="AA189" s="19" t="n"/>
      <c r="AB189" s="19" t="n"/>
      <c r="AC189" s="19" t="n"/>
      <c r="AD189" s="19" t="n"/>
      <c r="AE189" s="19" t="n"/>
      <c r="AF189" s="19" t="n"/>
      <c r="AG189" s="19" t="n"/>
      <c r="AH189" s="19" t="n"/>
      <c r="AI189" s="19" t="n"/>
      <c r="AJ189" s="19" t="n"/>
      <c r="AK189" s="19" t="n"/>
      <c r="AL189" s="19" t="n"/>
      <c r="AM189" s="19" t="n"/>
      <c r="AN189" s="19" t="n"/>
      <c r="AO189" s="19" t="n"/>
      <c r="AP189" s="19" t="n"/>
      <c r="AQ189" s="19" t="n"/>
      <c r="AR189" s="19" t="n"/>
      <c r="AS189" s="19" t="n"/>
      <c r="AT189" s="19" t="n"/>
      <c r="AU189" s="19" t="n"/>
      <c r="AV189" s="19" t="n"/>
      <c r="AW189" s="19" t="n"/>
      <c r="AX189" s="19" t="n"/>
      <c r="AY189" s="19" t="n"/>
      <c r="AZ189" s="19" t="n"/>
      <c r="BA189" s="19" t="n"/>
      <c r="BB189" s="19" t="n"/>
      <c r="BC189" s="19" t="n"/>
      <c r="BD189" s="19" t="n"/>
      <c r="BE189" s="19" t="n"/>
      <c r="BF189" s="19" t="n"/>
      <c r="BG189" s="19" t="n"/>
      <c r="BH189" s="19" t="n"/>
      <c r="BI189" s="19" t="n"/>
      <c r="BJ189" s="19" t="n"/>
      <c r="BK189" s="19" t="n"/>
      <c r="BL189" s="19" t="n"/>
      <c r="BM189" s="19" t="n"/>
      <c r="BN189" s="19" t="n"/>
      <c r="BO189" s="19" t="n"/>
      <c r="BP189" s="19" t="n"/>
      <c r="BQ189" s="19" t="n"/>
      <c r="BR189" s="19" t="n"/>
      <c r="BS189" s="19" t="n"/>
      <c r="BT189" s="19" t="n"/>
      <c r="BU189" s="19" t="n"/>
      <c r="BV189" s="19" t="n"/>
      <c r="BW189" s="19" t="n"/>
      <c r="BX189" s="19" t="n"/>
      <c r="BY189" s="19" t="n"/>
      <c r="BZ189" s="19" t="n"/>
      <c r="CA189" s="19" t="n"/>
      <c r="CB189" s="19" t="n"/>
      <c r="CC189" s="19" t="n"/>
      <c r="CD189" s="19" t="n"/>
      <c r="CE189" s="19" t="n"/>
      <c r="CF189" s="19" t="n"/>
      <c r="CG189" s="19" t="n"/>
      <c r="CH189" s="19" t="n"/>
      <c r="CI189" s="19" t="n"/>
      <c r="CJ189" s="19" t="n"/>
      <c r="CK189" s="19" t="n"/>
      <c r="CL189" s="19" t="n"/>
      <c r="CM189" s="19" t="n"/>
      <c r="CN189" s="19" t="n"/>
      <c r="CO189" s="19" t="n"/>
      <c r="CP189" s="19" t="n"/>
      <c r="CQ189" s="19" t="n"/>
      <c r="CR189" s="19" t="n"/>
      <c r="CS189" s="19" t="n"/>
      <c r="CT189" s="19" t="n"/>
      <c r="CU189" s="19" t="n"/>
      <c r="CV189" s="19" t="n"/>
      <c r="CW189" s="19" t="n"/>
      <c r="CX189" s="19" t="n"/>
      <c r="CY189" s="19" t="n"/>
      <c r="CZ189" s="19" t="n"/>
      <c r="DA189" s="19" t="n"/>
      <c r="DB189" s="19" t="n"/>
      <c r="DC189" s="19" t="n"/>
    </row>
    <row r="190" outlineLevel="3" ht="15" customHeight="1" thickTop="1"/>
    <row r="191" outlineLevel="3">
      <c r="C191" s="20" t="inlineStr">
        <is>
          <t>General Site Costs</t>
        </is>
      </c>
    </row>
    <row r="192" outlineLevel="3"/>
    <row r="193" outlineLevel="3">
      <c r="E193" s="2">
        <f>Assumptions!E178</f>
        <v/>
      </c>
      <c r="G193" s="21">
        <f>Currency_unit&amp;"'M"</f>
        <v/>
      </c>
      <c r="Y193" s="22">
        <f>SUM(AA193:DB193)</f>
        <v/>
      </c>
      <c r="AA193" s="24">
        <f>Assumptions!AA178</f>
        <v/>
      </c>
      <c r="AB193" s="24">
        <f>Assumptions!AB178</f>
        <v/>
      </c>
      <c r="AC193" s="24">
        <f>Assumptions!AC178</f>
        <v/>
      </c>
      <c r="AD193" s="24">
        <f>Assumptions!AD178</f>
        <v/>
      </c>
      <c r="AE193" s="24">
        <f>Assumptions!AE178</f>
        <v/>
      </c>
      <c r="AF193" s="24">
        <f>Assumptions!AF178</f>
        <v/>
      </c>
      <c r="AG193" s="24">
        <f>Assumptions!AG178</f>
        <v/>
      </c>
      <c r="AH193" s="24">
        <f>Assumptions!AH178</f>
        <v/>
      </c>
      <c r="AI193" s="24">
        <f>Assumptions!AI178</f>
        <v/>
      </c>
      <c r="AJ193" s="24">
        <f>Assumptions!AJ178</f>
        <v/>
      </c>
      <c r="AK193" s="24">
        <f>Assumptions!AK178</f>
        <v/>
      </c>
      <c r="AL193" s="24">
        <f>Assumptions!AL178</f>
        <v/>
      </c>
      <c r="AM193" s="24">
        <f>Assumptions!AM178</f>
        <v/>
      </c>
      <c r="AN193" s="24">
        <f>Assumptions!AN178</f>
        <v/>
      </c>
      <c r="AO193" s="24">
        <f>Assumptions!AO178</f>
        <v/>
      </c>
      <c r="AP193" s="24">
        <f>Assumptions!AP178</f>
        <v/>
      </c>
      <c r="AQ193" s="24">
        <f>Assumptions!AQ178</f>
        <v/>
      </c>
      <c r="AR193" s="24">
        <f>Assumptions!AR178</f>
        <v/>
      </c>
      <c r="AS193" s="24">
        <f>Assumptions!AS178</f>
        <v/>
      </c>
      <c r="AT193" s="24">
        <f>Assumptions!AT178</f>
        <v/>
      </c>
      <c r="AU193" s="24">
        <f>Assumptions!AU178</f>
        <v/>
      </c>
      <c r="AV193" s="24">
        <f>Assumptions!AV178</f>
        <v/>
      </c>
      <c r="AW193" s="24">
        <f>Assumptions!AW178</f>
        <v/>
      </c>
      <c r="AX193" s="24">
        <f>Assumptions!AX178</f>
        <v/>
      </c>
      <c r="AY193" s="24">
        <f>Assumptions!AY178</f>
        <v/>
      </c>
      <c r="AZ193" s="24">
        <f>Assumptions!AZ178</f>
        <v/>
      </c>
      <c r="BA193" s="24">
        <f>Assumptions!BA178</f>
        <v/>
      </c>
      <c r="BB193" s="24">
        <f>Assumptions!BB178</f>
        <v/>
      </c>
      <c r="BC193" s="24">
        <f>Assumptions!BC178</f>
        <v/>
      </c>
      <c r="BD193" s="24">
        <f>Assumptions!BD178</f>
        <v/>
      </c>
      <c r="BE193" s="24">
        <f>Assumptions!BE178</f>
        <v/>
      </c>
      <c r="BF193" s="24">
        <f>Assumptions!BF178</f>
        <v/>
      </c>
      <c r="BG193" s="24">
        <f>Assumptions!BG178</f>
        <v/>
      </c>
      <c r="BH193" s="24">
        <f>Assumptions!BH178</f>
        <v/>
      </c>
      <c r="BI193" s="24">
        <f>Assumptions!BI178</f>
        <v/>
      </c>
      <c r="BJ193" s="24">
        <f>Assumptions!BJ178</f>
        <v/>
      </c>
      <c r="BK193" s="24">
        <f>Assumptions!BK178</f>
        <v/>
      </c>
      <c r="BL193" s="24">
        <f>Assumptions!BL178</f>
        <v/>
      </c>
      <c r="BM193" s="24">
        <f>Assumptions!BM178</f>
        <v/>
      </c>
      <c r="BN193" s="24">
        <f>Assumptions!BN178</f>
        <v/>
      </c>
      <c r="BO193" s="24">
        <f>Assumptions!BO178</f>
        <v/>
      </c>
      <c r="BP193" s="24">
        <f>Assumptions!BP178</f>
        <v/>
      </c>
      <c r="BQ193" s="24">
        <f>Assumptions!BQ178</f>
        <v/>
      </c>
      <c r="BR193" s="24">
        <f>Assumptions!BR178</f>
        <v/>
      </c>
      <c r="BS193" s="24">
        <f>Assumptions!BS178</f>
        <v/>
      </c>
      <c r="BT193" s="24">
        <f>Assumptions!BT178</f>
        <v/>
      </c>
      <c r="BU193" s="24">
        <f>Assumptions!BU178</f>
        <v/>
      </c>
      <c r="BV193" s="24">
        <f>Assumptions!BV178</f>
        <v/>
      </c>
      <c r="BW193" s="24">
        <f>Assumptions!BW178</f>
        <v/>
      </c>
      <c r="BX193" s="24">
        <f>Assumptions!BX178</f>
        <v/>
      </c>
      <c r="BY193" s="24">
        <f>Assumptions!BY178</f>
        <v/>
      </c>
      <c r="BZ193" s="24">
        <f>Assumptions!BZ178</f>
        <v/>
      </c>
      <c r="CA193" s="24">
        <f>Assumptions!CA178</f>
        <v/>
      </c>
      <c r="CB193" s="24">
        <f>Assumptions!CB178</f>
        <v/>
      </c>
      <c r="CC193" s="24">
        <f>Assumptions!CC178</f>
        <v/>
      </c>
      <c r="CD193" s="24">
        <f>Assumptions!CD178</f>
        <v/>
      </c>
      <c r="CE193" s="24">
        <f>Assumptions!CE178</f>
        <v/>
      </c>
      <c r="CF193" s="24">
        <f>Assumptions!CF178</f>
        <v/>
      </c>
      <c r="CG193" s="24">
        <f>Assumptions!CG178</f>
        <v/>
      </c>
      <c r="CH193" s="24">
        <f>Assumptions!CH178</f>
        <v/>
      </c>
      <c r="CI193" s="24">
        <f>Assumptions!CI178</f>
        <v/>
      </c>
      <c r="CJ193" s="24">
        <f>Assumptions!CJ178</f>
        <v/>
      </c>
      <c r="CK193" s="24">
        <f>Assumptions!CK178</f>
        <v/>
      </c>
      <c r="CL193" s="24">
        <f>Assumptions!CL178</f>
        <v/>
      </c>
      <c r="CM193" s="24">
        <f>Assumptions!CM178</f>
        <v/>
      </c>
      <c r="CN193" s="24">
        <f>Assumptions!CN178</f>
        <v/>
      </c>
      <c r="CO193" s="24">
        <f>Assumptions!CO178</f>
        <v/>
      </c>
      <c r="CP193" s="24">
        <f>Assumptions!CP178</f>
        <v/>
      </c>
      <c r="CQ193" s="24">
        <f>Assumptions!CQ178</f>
        <v/>
      </c>
      <c r="CR193" s="24">
        <f>Assumptions!CR178</f>
        <v/>
      </c>
      <c r="CS193" s="24">
        <f>Assumptions!CS178</f>
        <v/>
      </c>
      <c r="CT193" s="24">
        <f>Assumptions!CT178</f>
        <v/>
      </c>
      <c r="CU193" s="24">
        <f>Assumptions!CU178</f>
        <v/>
      </c>
      <c r="CV193" s="24">
        <f>Assumptions!CV178</f>
        <v/>
      </c>
      <c r="CW193" s="24">
        <f>Assumptions!CW178</f>
        <v/>
      </c>
      <c r="CX193" s="24">
        <f>Assumptions!CX178</f>
        <v/>
      </c>
      <c r="CY193" s="24">
        <f>Assumptions!CY178</f>
        <v/>
      </c>
      <c r="CZ193" s="24">
        <f>Assumptions!CZ178</f>
        <v/>
      </c>
      <c r="DA193" s="24">
        <f>Assumptions!DA178</f>
        <v/>
      </c>
      <c r="DB193" s="24">
        <f>Assumptions!DB178</f>
        <v/>
      </c>
    </row>
    <row r="194" outlineLevel="3">
      <c r="E194" s="2">
        <f>Assumptions!E179</f>
        <v/>
      </c>
      <c r="G194" s="21">
        <f>Currency_unit&amp;"'M"</f>
        <v/>
      </c>
      <c r="Y194" s="22">
        <f>SUM(AA194:DB194)</f>
        <v/>
      </c>
      <c r="AA194" s="24">
        <f>Assumptions!AA179</f>
        <v/>
      </c>
      <c r="AB194" s="24">
        <f>Assumptions!AB179</f>
        <v/>
      </c>
      <c r="AC194" s="24">
        <f>Assumptions!AC179</f>
        <v/>
      </c>
      <c r="AD194" s="24">
        <f>Assumptions!AD179</f>
        <v/>
      </c>
      <c r="AE194" s="24">
        <f>Assumptions!AE179</f>
        <v/>
      </c>
      <c r="AF194" s="24">
        <f>Assumptions!AF179</f>
        <v/>
      </c>
      <c r="AG194" s="24">
        <f>Assumptions!AG179</f>
        <v/>
      </c>
      <c r="AH194" s="24">
        <f>Assumptions!AH179</f>
        <v/>
      </c>
      <c r="AI194" s="24">
        <f>Assumptions!AI179</f>
        <v/>
      </c>
      <c r="AJ194" s="24">
        <f>Assumptions!AJ179</f>
        <v/>
      </c>
      <c r="AK194" s="24">
        <f>Assumptions!AK179</f>
        <v/>
      </c>
      <c r="AL194" s="24">
        <f>Assumptions!AL179</f>
        <v/>
      </c>
      <c r="AM194" s="24">
        <f>Assumptions!AM179</f>
        <v/>
      </c>
      <c r="AN194" s="24">
        <f>Assumptions!AN179</f>
        <v/>
      </c>
      <c r="AO194" s="24">
        <f>Assumptions!AO179</f>
        <v/>
      </c>
      <c r="AP194" s="24">
        <f>Assumptions!AP179</f>
        <v/>
      </c>
      <c r="AQ194" s="24">
        <f>Assumptions!AQ179</f>
        <v/>
      </c>
      <c r="AR194" s="24">
        <f>Assumptions!AR179</f>
        <v/>
      </c>
      <c r="AS194" s="24">
        <f>Assumptions!AS179</f>
        <v/>
      </c>
      <c r="AT194" s="24">
        <f>Assumptions!AT179</f>
        <v/>
      </c>
      <c r="AU194" s="24">
        <f>Assumptions!AU179</f>
        <v/>
      </c>
      <c r="AV194" s="24">
        <f>Assumptions!AV179</f>
        <v/>
      </c>
      <c r="AW194" s="24">
        <f>Assumptions!AW179</f>
        <v/>
      </c>
      <c r="AX194" s="24">
        <f>Assumptions!AX179</f>
        <v/>
      </c>
      <c r="AY194" s="24">
        <f>Assumptions!AY179</f>
        <v/>
      </c>
      <c r="AZ194" s="24">
        <f>Assumptions!AZ179</f>
        <v/>
      </c>
      <c r="BA194" s="24">
        <f>Assumptions!BA179</f>
        <v/>
      </c>
      <c r="BB194" s="24">
        <f>Assumptions!BB179</f>
        <v/>
      </c>
      <c r="BC194" s="24">
        <f>Assumptions!BC179</f>
        <v/>
      </c>
      <c r="BD194" s="24">
        <f>Assumptions!BD179</f>
        <v/>
      </c>
      <c r="BE194" s="24">
        <f>Assumptions!BE179</f>
        <v/>
      </c>
      <c r="BF194" s="24">
        <f>Assumptions!BF179</f>
        <v/>
      </c>
      <c r="BG194" s="24">
        <f>Assumptions!BG179</f>
        <v/>
      </c>
      <c r="BH194" s="24">
        <f>Assumptions!BH179</f>
        <v/>
      </c>
      <c r="BI194" s="24">
        <f>Assumptions!BI179</f>
        <v/>
      </c>
      <c r="BJ194" s="24">
        <f>Assumptions!BJ179</f>
        <v/>
      </c>
      <c r="BK194" s="24">
        <f>Assumptions!BK179</f>
        <v/>
      </c>
      <c r="BL194" s="24">
        <f>Assumptions!BL179</f>
        <v/>
      </c>
      <c r="BM194" s="24">
        <f>Assumptions!BM179</f>
        <v/>
      </c>
      <c r="BN194" s="24">
        <f>Assumptions!BN179</f>
        <v/>
      </c>
      <c r="BO194" s="24">
        <f>Assumptions!BO179</f>
        <v/>
      </c>
      <c r="BP194" s="24">
        <f>Assumptions!BP179</f>
        <v/>
      </c>
      <c r="BQ194" s="24">
        <f>Assumptions!BQ179</f>
        <v/>
      </c>
      <c r="BR194" s="24">
        <f>Assumptions!BR179</f>
        <v/>
      </c>
      <c r="BS194" s="24">
        <f>Assumptions!BS179</f>
        <v/>
      </c>
      <c r="BT194" s="24">
        <f>Assumptions!BT179</f>
        <v/>
      </c>
      <c r="BU194" s="24">
        <f>Assumptions!BU179</f>
        <v/>
      </c>
      <c r="BV194" s="24">
        <f>Assumptions!BV179</f>
        <v/>
      </c>
      <c r="BW194" s="24">
        <f>Assumptions!BW179</f>
        <v/>
      </c>
      <c r="BX194" s="24">
        <f>Assumptions!BX179</f>
        <v/>
      </c>
      <c r="BY194" s="24">
        <f>Assumptions!BY179</f>
        <v/>
      </c>
      <c r="BZ194" s="24">
        <f>Assumptions!BZ179</f>
        <v/>
      </c>
      <c r="CA194" s="24">
        <f>Assumptions!CA179</f>
        <v/>
      </c>
      <c r="CB194" s="24">
        <f>Assumptions!CB179</f>
        <v/>
      </c>
      <c r="CC194" s="24">
        <f>Assumptions!CC179</f>
        <v/>
      </c>
      <c r="CD194" s="24">
        <f>Assumptions!CD179</f>
        <v/>
      </c>
      <c r="CE194" s="24">
        <f>Assumptions!CE179</f>
        <v/>
      </c>
      <c r="CF194" s="24">
        <f>Assumptions!CF179</f>
        <v/>
      </c>
      <c r="CG194" s="24">
        <f>Assumptions!CG179</f>
        <v/>
      </c>
      <c r="CH194" s="24">
        <f>Assumptions!CH179</f>
        <v/>
      </c>
      <c r="CI194" s="24">
        <f>Assumptions!CI179</f>
        <v/>
      </c>
      <c r="CJ194" s="24">
        <f>Assumptions!CJ179</f>
        <v/>
      </c>
      <c r="CK194" s="24">
        <f>Assumptions!CK179</f>
        <v/>
      </c>
      <c r="CL194" s="24">
        <f>Assumptions!CL179</f>
        <v/>
      </c>
      <c r="CM194" s="24">
        <f>Assumptions!CM179</f>
        <v/>
      </c>
      <c r="CN194" s="24">
        <f>Assumptions!CN179</f>
        <v/>
      </c>
      <c r="CO194" s="24">
        <f>Assumptions!CO179</f>
        <v/>
      </c>
      <c r="CP194" s="24">
        <f>Assumptions!CP179</f>
        <v/>
      </c>
      <c r="CQ194" s="24">
        <f>Assumptions!CQ179</f>
        <v/>
      </c>
      <c r="CR194" s="24">
        <f>Assumptions!CR179</f>
        <v/>
      </c>
      <c r="CS194" s="24">
        <f>Assumptions!CS179</f>
        <v/>
      </c>
      <c r="CT194" s="24">
        <f>Assumptions!CT179</f>
        <v/>
      </c>
      <c r="CU194" s="24">
        <f>Assumptions!CU179</f>
        <v/>
      </c>
      <c r="CV194" s="24">
        <f>Assumptions!CV179</f>
        <v/>
      </c>
      <c r="CW194" s="24">
        <f>Assumptions!CW179</f>
        <v/>
      </c>
      <c r="CX194" s="24">
        <f>Assumptions!CX179</f>
        <v/>
      </c>
      <c r="CY194" s="24">
        <f>Assumptions!CY179</f>
        <v/>
      </c>
      <c r="CZ194" s="24">
        <f>Assumptions!CZ179</f>
        <v/>
      </c>
      <c r="DA194" s="24">
        <f>Assumptions!DA179</f>
        <v/>
      </c>
      <c r="DB194" s="24">
        <f>Assumptions!DB179</f>
        <v/>
      </c>
    </row>
    <row r="195" outlineLevel="3">
      <c r="E195" s="2">
        <f>Assumptions!E180</f>
        <v/>
      </c>
      <c r="G195" s="21">
        <f>Currency_unit&amp;"'M"</f>
        <v/>
      </c>
      <c r="Y195" s="22">
        <f>SUM(AA195:DB195)</f>
        <v/>
      </c>
      <c r="AA195" s="24">
        <f>Assumptions!AA180</f>
        <v/>
      </c>
      <c r="AB195" s="24">
        <f>Assumptions!AB180</f>
        <v/>
      </c>
      <c r="AC195" s="24">
        <f>Assumptions!AC180</f>
        <v/>
      </c>
      <c r="AD195" s="24">
        <f>Assumptions!AD180</f>
        <v/>
      </c>
      <c r="AE195" s="24">
        <f>Assumptions!AE180</f>
        <v/>
      </c>
      <c r="AF195" s="24">
        <f>Assumptions!AF180</f>
        <v/>
      </c>
      <c r="AG195" s="24">
        <f>Assumptions!AG180</f>
        <v/>
      </c>
      <c r="AH195" s="24">
        <f>Assumptions!AH180</f>
        <v/>
      </c>
      <c r="AI195" s="24">
        <f>Assumptions!AI180</f>
        <v/>
      </c>
      <c r="AJ195" s="24">
        <f>Assumptions!AJ180</f>
        <v/>
      </c>
      <c r="AK195" s="24">
        <f>Assumptions!AK180</f>
        <v/>
      </c>
      <c r="AL195" s="24">
        <f>Assumptions!AL180</f>
        <v/>
      </c>
      <c r="AM195" s="24">
        <f>Assumptions!AM180</f>
        <v/>
      </c>
      <c r="AN195" s="24">
        <f>Assumptions!AN180</f>
        <v/>
      </c>
      <c r="AO195" s="24">
        <f>Assumptions!AO180</f>
        <v/>
      </c>
      <c r="AP195" s="24">
        <f>Assumptions!AP180</f>
        <v/>
      </c>
      <c r="AQ195" s="24">
        <f>Assumptions!AQ180</f>
        <v/>
      </c>
      <c r="AR195" s="24">
        <f>Assumptions!AR180</f>
        <v/>
      </c>
      <c r="AS195" s="24">
        <f>Assumptions!AS180</f>
        <v/>
      </c>
      <c r="AT195" s="24">
        <f>Assumptions!AT180</f>
        <v/>
      </c>
      <c r="AU195" s="24">
        <f>Assumptions!AU180</f>
        <v/>
      </c>
      <c r="AV195" s="24">
        <f>Assumptions!AV180</f>
        <v/>
      </c>
      <c r="AW195" s="24">
        <f>Assumptions!AW180</f>
        <v/>
      </c>
      <c r="AX195" s="24">
        <f>Assumptions!AX180</f>
        <v/>
      </c>
      <c r="AY195" s="24">
        <f>Assumptions!AY180</f>
        <v/>
      </c>
      <c r="AZ195" s="24">
        <f>Assumptions!AZ180</f>
        <v/>
      </c>
      <c r="BA195" s="24">
        <f>Assumptions!BA180</f>
        <v/>
      </c>
      <c r="BB195" s="24">
        <f>Assumptions!BB180</f>
        <v/>
      </c>
      <c r="BC195" s="24">
        <f>Assumptions!BC180</f>
        <v/>
      </c>
      <c r="BD195" s="24">
        <f>Assumptions!BD180</f>
        <v/>
      </c>
      <c r="BE195" s="24">
        <f>Assumptions!BE180</f>
        <v/>
      </c>
      <c r="BF195" s="24">
        <f>Assumptions!BF180</f>
        <v/>
      </c>
      <c r="BG195" s="24">
        <f>Assumptions!BG180</f>
        <v/>
      </c>
      <c r="BH195" s="24">
        <f>Assumptions!BH180</f>
        <v/>
      </c>
      <c r="BI195" s="24">
        <f>Assumptions!BI180</f>
        <v/>
      </c>
      <c r="BJ195" s="24">
        <f>Assumptions!BJ180</f>
        <v/>
      </c>
      <c r="BK195" s="24">
        <f>Assumptions!BK180</f>
        <v/>
      </c>
      <c r="BL195" s="24">
        <f>Assumptions!BL180</f>
        <v/>
      </c>
      <c r="BM195" s="24">
        <f>Assumptions!BM180</f>
        <v/>
      </c>
      <c r="BN195" s="24">
        <f>Assumptions!BN180</f>
        <v/>
      </c>
      <c r="BO195" s="24">
        <f>Assumptions!BO180</f>
        <v/>
      </c>
      <c r="BP195" s="24">
        <f>Assumptions!BP180</f>
        <v/>
      </c>
      <c r="BQ195" s="24">
        <f>Assumptions!BQ180</f>
        <v/>
      </c>
      <c r="BR195" s="24">
        <f>Assumptions!BR180</f>
        <v/>
      </c>
      <c r="BS195" s="24">
        <f>Assumptions!BS180</f>
        <v/>
      </c>
      <c r="BT195" s="24">
        <f>Assumptions!BT180</f>
        <v/>
      </c>
      <c r="BU195" s="24">
        <f>Assumptions!BU180</f>
        <v/>
      </c>
      <c r="BV195" s="24">
        <f>Assumptions!BV180</f>
        <v/>
      </c>
      <c r="BW195" s="24">
        <f>Assumptions!BW180</f>
        <v/>
      </c>
      <c r="BX195" s="24">
        <f>Assumptions!BX180</f>
        <v/>
      </c>
      <c r="BY195" s="24">
        <f>Assumptions!BY180</f>
        <v/>
      </c>
      <c r="BZ195" s="24">
        <f>Assumptions!BZ180</f>
        <v/>
      </c>
      <c r="CA195" s="24">
        <f>Assumptions!CA180</f>
        <v/>
      </c>
      <c r="CB195" s="24">
        <f>Assumptions!CB180</f>
        <v/>
      </c>
      <c r="CC195" s="24">
        <f>Assumptions!CC180</f>
        <v/>
      </c>
      <c r="CD195" s="24">
        <f>Assumptions!CD180</f>
        <v/>
      </c>
      <c r="CE195" s="24">
        <f>Assumptions!CE180</f>
        <v/>
      </c>
      <c r="CF195" s="24">
        <f>Assumptions!CF180</f>
        <v/>
      </c>
      <c r="CG195" s="24">
        <f>Assumptions!CG180</f>
        <v/>
      </c>
      <c r="CH195" s="24">
        <f>Assumptions!CH180</f>
        <v/>
      </c>
      <c r="CI195" s="24">
        <f>Assumptions!CI180</f>
        <v/>
      </c>
      <c r="CJ195" s="24">
        <f>Assumptions!CJ180</f>
        <v/>
      </c>
      <c r="CK195" s="24">
        <f>Assumptions!CK180</f>
        <v/>
      </c>
      <c r="CL195" s="24">
        <f>Assumptions!CL180</f>
        <v/>
      </c>
      <c r="CM195" s="24">
        <f>Assumptions!CM180</f>
        <v/>
      </c>
      <c r="CN195" s="24">
        <f>Assumptions!CN180</f>
        <v/>
      </c>
      <c r="CO195" s="24">
        <f>Assumptions!CO180</f>
        <v/>
      </c>
      <c r="CP195" s="24">
        <f>Assumptions!CP180</f>
        <v/>
      </c>
      <c r="CQ195" s="24">
        <f>Assumptions!CQ180</f>
        <v/>
      </c>
      <c r="CR195" s="24">
        <f>Assumptions!CR180</f>
        <v/>
      </c>
      <c r="CS195" s="24">
        <f>Assumptions!CS180</f>
        <v/>
      </c>
      <c r="CT195" s="24">
        <f>Assumptions!CT180</f>
        <v/>
      </c>
      <c r="CU195" s="24">
        <f>Assumptions!CU180</f>
        <v/>
      </c>
      <c r="CV195" s="24">
        <f>Assumptions!CV180</f>
        <v/>
      </c>
      <c r="CW195" s="24">
        <f>Assumptions!CW180</f>
        <v/>
      </c>
      <c r="CX195" s="24">
        <f>Assumptions!CX180</f>
        <v/>
      </c>
      <c r="CY195" s="24">
        <f>Assumptions!CY180</f>
        <v/>
      </c>
      <c r="CZ195" s="24">
        <f>Assumptions!CZ180</f>
        <v/>
      </c>
      <c r="DA195" s="24">
        <f>Assumptions!DA180</f>
        <v/>
      </c>
      <c r="DB195" s="24">
        <f>Assumptions!DB180</f>
        <v/>
      </c>
    </row>
    <row r="196" outlineLevel="3">
      <c r="E196" s="2">
        <f>Assumptions!E181</f>
        <v/>
      </c>
      <c r="G196" s="21">
        <f>Currency_unit&amp;"'M"</f>
        <v/>
      </c>
      <c r="Y196" s="22">
        <f>SUM(AA196:DB196)</f>
        <v/>
      </c>
      <c r="AA196" s="24">
        <f>Assumptions!AA181</f>
        <v/>
      </c>
      <c r="AB196" s="24">
        <f>Assumptions!AB181</f>
        <v/>
      </c>
      <c r="AC196" s="24">
        <f>Assumptions!AC181</f>
        <v/>
      </c>
      <c r="AD196" s="24">
        <f>Assumptions!AD181</f>
        <v/>
      </c>
      <c r="AE196" s="24">
        <f>Assumptions!AE181</f>
        <v/>
      </c>
      <c r="AF196" s="24">
        <f>Assumptions!AF181</f>
        <v/>
      </c>
      <c r="AG196" s="24">
        <f>Assumptions!AG181</f>
        <v/>
      </c>
      <c r="AH196" s="24">
        <f>Assumptions!AH181</f>
        <v/>
      </c>
      <c r="AI196" s="24">
        <f>Assumptions!AI181</f>
        <v/>
      </c>
      <c r="AJ196" s="24">
        <f>Assumptions!AJ181</f>
        <v/>
      </c>
      <c r="AK196" s="24">
        <f>Assumptions!AK181</f>
        <v/>
      </c>
      <c r="AL196" s="24">
        <f>Assumptions!AL181</f>
        <v/>
      </c>
      <c r="AM196" s="24">
        <f>Assumptions!AM181</f>
        <v/>
      </c>
      <c r="AN196" s="24">
        <f>Assumptions!AN181</f>
        <v/>
      </c>
      <c r="AO196" s="24">
        <f>Assumptions!AO181</f>
        <v/>
      </c>
      <c r="AP196" s="24">
        <f>Assumptions!AP181</f>
        <v/>
      </c>
      <c r="AQ196" s="24">
        <f>Assumptions!AQ181</f>
        <v/>
      </c>
      <c r="AR196" s="24">
        <f>Assumptions!AR181</f>
        <v/>
      </c>
      <c r="AS196" s="24">
        <f>Assumptions!AS181</f>
        <v/>
      </c>
      <c r="AT196" s="24">
        <f>Assumptions!AT181</f>
        <v/>
      </c>
      <c r="AU196" s="24">
        <f>Assumptions!AU181</f>
        <v/>
      </c>
      <c r="AV196" s="24">
        <f>Assumptions!AV181</f>
        <v/>
      </c>
      <c r="AW196" s="24">
        <f>Assumptions!AW181</f>
        <v/>
      </c>
      <c r="AX196" s="24">
        <f>Assumptions!AX181</f>
        <v/>
      </c>
      <c r="AY196" s="24">
        <f>Assumptions!AY181</f>
        <v/>
      </c>
      <c r="AZ196" s="24">
        <f>Assumptions!AZ181</f>
        <v/>
      </c>
      <c r="BA196" s="24">
        <f>Assumptions!BA181</f>
        <v/>
      </c>
      <c r="BB196" s="24">
        <f>Assumptions!BB181</f>
        <v/>
      </c>
      <c r="BC196" s="24">
        <f>Assumptions!BC181</f>
        <v/>
      </c>
      <c r="BD196" s="24">
        <f>Assumptions!BD181</f>
        <v/>
      </c>
      <c r="BE196" s="24">
        <f>Assumptions!BE181</f>
        <v/>
      </c>
      <c r="BF196" s="24">
        <f>Assumptions!BF181</f>
        <v/>
      </c>
      <c r="BG196" s="24">
        <f>Assumptions!BG181</f>
        <v/>
      </c>
      <c r="BH196" s="24">
        <f>Assumptions!BH181</f>
        <v/>
      </c>
      <c r="BI196" s="24">
        <f>Assumptions!BI181</f>
        <v/>
      </c>
      <c r="BJ196" s="24">
        <f>Assumptions!BJ181</f>
        <v/>
      </c>
      <c r="BK196" s="24">
        <f>Assumptions!BK181</f>
        <v/>
      </c>
      <c r="BL196" s="24">
        <f>Assumptions!BL181</f>
        <v/>
      </c>
      <c r="BM196" s="24">
        <f>Assumptions!BM181</f>
        <v/>
      </c>
      <c r="BN196" s="24">
        <f>Assumptions!BN181</f>
        <v/>
      </c>
      <c r="BO196" s="24">
        <f>Assumptions!BO181</f>
        <v/>
      </c>
      <c r="BP196" s="24">
        <f>Assumptions!BP181</f>
        <v/>
      </c>
      <c r="BQ196" s="24">
        <f>Assumptions!BQ181</f>
        <v/>
      </c>
      <c r="BR196" s="24">
        <f>Assumptions!BR181</f>
        <v/>
      </c>
      <c r="BS196" s="24">
        <f>Assumptions!BS181</f>
        <v/>
      </c>
      <c r="BT196" s="24">
        <f>Assumptions!BT181</f>
        <v/>
      </c>
      <c r="BU196" s="24">
        <f>Assumptions!BU181</f>
        <v/>
      </c>
      <c r="BV196" s="24">
        <f>Assumptions!BV181</f>
        <v/>
      </c>
      <c r="BW196" s="24">
        <f>Assumptions!BW181</f>
        <v/>
      </c>
      <c r="BX196" s="24">
        <f>Assumptions!BX181</f>
        <v/>
      </c>
      <c r="BY196" s="24">
        <f>Assumptions!BY181</f>
        <v/>
      </c>
      <c r="BZ196" s="24">
        <f>Assumptions!BZ181</f>
        <v/>
      </c>
      <c r="CA196" s="24">
        <f>Assumptions!CA181</f>
        <v/>
      </c>
      <c r="CB196" s="24">
        <f>Assumptions!CB181</f>
        <v/>
      </c>
      <c r="CC196" s="24">
        <f>Assumptions!CC181</f>
        <v/>
      </c>
      <c r="CD196" s="24">
        <f>Assumptions!CD181</f>
        <v/>
      </c>
      <c r="CE196" s="24">
        <f>Assumptions!CE181</f>
        <v/>
      </c>
      <c r="CF196" s="24">
        <f>Assumptions!CF181</f>
        <v/>
      </c>
      <c r="CG196" s="24">
        <f>Assumptions!CG181</f>
        <v/>
      </c>
      <c r="CH196" s="24">
        <f>Assumptions!CH181</f>
        <v/>
      </c>
      <c r="CI196" s="24">
        <f>Assumptions!CI181</f>
        <v/>
      </c>
      <c r="CJ196" s="24">
        <f>Assumptions!CJ181</f>
        <v/>
      </c>
      <c r="CK196" s="24">
        <f>Assumptions!CK181</f>
        <v/>
      </c>
      <c r="CL196" s="24">
        <f>Assumptions!CL181</f>
        <v/>
      </c>
      <c r="CM196" s="24">
        <f>Assumptions!CM181</f>
        <v/>
      </c>
      <c r="CN196" s="24">
        <f>Assumptions!CN181</f>
        <v/>
      </c>
      <c r="CO196" s="24">
        <f>Assumptions!CO181</f>
        <v/>
      </c>
      <c r="CP196" s="24">
        <f>Assumptions!CP181</f>
        <v/>
      </c>
      <c r="CQ196" s="24">
        <f>Assumptions!CQ181</f>
        <v/>
      </c>
      <c r="CR196" s="24">
        <f>Assumptions!CR181</f>
        <v/>
      </c>
      <c r="CS196" s="24">
        <f>Assumptions!CS181</f>
        <v/>
      </c>
      <c r="CT196" s="24">
        <f>Assumptions!CT181</f>
        <v/>
      </c>
      <c r="CU196" s="24">
        <f>Assumptions!CU181</f>
        <v/>
      </c>
      <c r="CV196" s="24">
        <f>Assumptions!CV181</f>
        <v/>
      </c>
      <c r="CW196" s="24">
        <f>Assumptions!CW181</f>
        <v/>
      </c>
      <c r="CX196" s="24">
        <f>Assumptions!CX181</f>
        <v/>
      </c>
      <c r="CY196" s="24">
        <f>Assumptions!CY181</f>
        <v/>
      </c>
      <c r="CZ196" s="24">
        <f>Assumptions!CZ181</f>
        <v/>
      </c>
      <c r="DA196" s="24">
        <f>Assumptions!DA181</f>
        <v/>
      </c>
      <c r="DB196" s="24">
        <f>Assumptions!DB181</f>
        <v/>
      </c>
    </row>
    <row r="197" outlineLevel="3">
      <c r="E197" s="2">
        <f>Assumptions!E182</f>
        <v/>
      </c>
      <c r="G197" s="21">
        <f>Currency_unit&amp;"'M"</f>
        <v/>
      </c>
      <c r="Y197" s="22">
        <f>SUM(AA197:DB197)</f>
        <v/>
      </c>
      <c r="AA197" s="24">
        <f>Assumptions!AA182</f>
        <v/>
      </c>
      <c r="AB197" s="24">
        <f>Assumptions!AB182</f>
        <v/>
      </c>
      <c r="AC197" s="24">
        <f>Assumptions!AC182</f>
        <v/>
      </c>
      <c r="AD197" s="24">
        <f>Assumptions!AD182</f>
        <v/>
      </c>
      <c r="AE197" s="24">
        <f>Assumptions!AE182</f>
        <v/>
      </c>
      <c r="AF197" s="24">
        <f>Assumptions!AF182</f>
        <v/>
      </c>
      <c r="AG197" s="24">
        <f>Assumptions!AG182</f>
        <v/>
      </c>
      <c r="AH197" s="24">
        <f>Assumptions!AH182</f>
        <v/>
      </c>
      <c r="AI197" s="24">
        <f>Assumptions!AI182</f>
        <v/>
      </c>
      <c r="AJ197" s="24">
        <f>Assumptions!AJ182</f>
        <v/>
      </c>
      <c r="AK197" s="24">
        <f>Assumptions!AK182</f>
        <v/>
      </c>
      <c r="AL197" s="24">
        <f>Assumptions!AL182</f>
        <v/>
      </c>
      <c r="AM197" s="24">
        <f>Assumptions!AM182</f>
        <v/>
      </c>
      <c r="AN197" s="24">
        <f>Assumptions!AN182</f>
        <v/>
      </c>
      <c r="AO197" s="24">
        <f>Assumptions!AO182</f>
        <v/>
      </c>
      <c r="AP197" s="24">
        <f>Assumptions!AP182</f>
        <v/>
      </c>
      <c r="AQ197" s="24">
        <f>Assumptions!AQ182</f>
        <v/>
      </c>
      <c r="AR197" s="24">
        <f>Assumptions!AR182</f>
        <v/>
      </c>
      <c r="AS197" s="24">
        <f>Assumptions!AS182</f>
        <v/>
      </c>
      <c r="AT197" s="24">
        <f>Assumptions!AT182</f>
        <v/>
      </c>
      <c r="AU197" s="24">
        <f>Assumptions!AU182</f>
        <v/>
      </c>
      <c r="AV197" s="24">
        <f>Assumptions!AV182</f>
        <v/>
      </c>
      <c r="AW197" s="24">
        <f>Assumptions!AW182</f>
        <v/>
      </c>
      <c r="AX197" s="24">
        <f>Assumptions!AX182</f>
        <v/>
      </c>
      <c r="AY197" s="24">
        <f>Assumptions!AY182</f>
        <v/>
      </c>
      <c r="AZ197" s="24">
        <f>Assumptions!AZ182</f>
        <v/>
      </c>
      <c r="BA197" s="24">
        <f>Assumptions!BA182</f>
        <v/>
      </c>
      <c r="BB197" s="24">
        <f>Assumptions!BB182</f>
        <v/>
      </c>
      <c r="BC197" s="24">
        <f>Assumptions!BC182</f>
        <v/>
      </c>
      <c r="BD197" s="24">
        <f>Assumptions!BD182</f>
        <v/>
      </c>
      <c r="BE197" s="24">
        <f>Assumptions!BE182</f>
        <v/>
      </c>
      <c r="BF197" s="24">
        <f>Assumptions!BF182</f>
        <v/>
      </c>
      <c r="BG197" s="24">
        <f>Assumptions!BG182</f>
        <v/>
      </c>
      <c r="BH197" s="24">
        <f>Assumptions!BH182</f>
        <v/>
      </c>
      <c r="BI197" s="24">
        <f>Assumptions!BI182</f>
        <v/>
      </c>
      <c r="BJ197" s="24">
        <f>Assumptions!BJ182</f>
        <v/>
      </c>
      <c r="BK197" s="24">
        <f>Assumptions!BK182</f>
        <v/>
      </c>
      <c r="BL197" s="24">
        <f>Assumptions!BL182</f>
        <v/>
      </c>
      <c r="BM197" s="24">
        <f>Assumptions!BM182</f>
        <v/>
      </c>
      <c r="BN197" s="24">
        <f>Assumptions!BN182</f>
        <v/>
      </c>
      <c r="BO197" s="24">
        <f>Assumptions!BO182</f>
        <v/>
      </c>
      <c r="BP197" s="24">
        <f>Assumptions!BP182</f>
        <v/>
      </c>
      <c r="BQ197" s="24">
        <f>Assumptions!BQ182</f>
        <v/>
      </c>
      <c r="BR197" s="24">
        <f>Assumptions!BR182</f>
        <v/>
      </c>
      <c r="BS197" s="24">
        <f>Assumptions!BS182</f>
        <v/>
      </c>
      <c r="BT197" s="24">
        <f>Assumptions!BT182</f>
        <v/>
      </c>
      <c r="BU197" s="24">
        <f>Assumptions!BU182</f>
        <v/>
      </c>
      <c r="BV197" s="24">
        <f>Assumptions!BV182</f>
        <v/>
      </c>
      <c r="BW197" s="24">
        <f>Assumptions!BW182</f>
        <v/>
      </c>
      <c r="BX197" s="24">
        <f>Assumptions!BX182</f>
        <v/>
      </c>
      <c r="BY197" s="24">
        <f>Assumptions!BY182</f>
        <v/>
      </c>
      <c r="BZ197" s="24">
        <f>Assumptions!BZ182</f>
        <v/>
      </c>
      <c r="CA197" s="24">
        <f>Assumptions!CA182</f>
        <v/>
      </c>
      <c r="CB197" s="24">
        <f>Assumptions!CB182</f>
        <v/>
      </c>
      <c r="CC197" s="24">
        <f>Assumptions!CC182</f>
        <v/>
      </c>
      <c r="CD197" s="24">
        <f>Assumptions!CD182</f>
        <v/>
      </c>
      <c r="CE197" s="24">
        <f>Assumptions!CE182</f>
        <v/>
      </c>
      <c r="CF197" s="24">
        <f>Assumptions!CF182</f>
        <v/>
      </c>
      <c r="CG197" s="24">
        <f>Assumptions!CG182</f>
        <v/>
      </c>
      <c r="CH197" s="24">
        <f>Assumptions!CH182</f>
        <v/>
      </c>
      <c r="CI197" s="24">
        <f>Assumptions!CI182</f>
        <v/>
      </c>
      <c r="CJ197" s="24">
        <f>Assumptions!CJ182</f>
        <v/>
      </c>
      <c r="CK197" s="24">
        <f>Assumptions!CK182</f>
        <v/>
      </c>
      <c r="CL197" s="24">
        <f>Assumptions!CL182</f>
        <v/>
      </c>
      <c r="CM197" s="24">
        <f>Assumptions!CM182</f>
        <v/>
      </c>
      <c r="CN197" s="24">
        <f>Assumptions!CN182</f>
        <v/>
      </c>
      <c r="CO197" s="24">
        <f>Assumptions!CO182</f>
        <v/>
      </c>
      <c r="CP197" s="24">
        <f>Assumptions!CP182</f>
        <v/>
      </c>
      <c r="CQ197" s="24">
        <f>Assumptions!CQ182</f>
        <v/>
      </c>
      <c r="CR197" s="24">
        <f>Assumptions!CR182</f>
        <v/>
      </c>
      <c r="CS197" s="24">
        <f>Assumptions!CS182</f>
        <v/>
      </c>
      <c r="CT197" s="24">
        <f>Assumptions!CT182</f>
        <v/>
      </c>
      <c r="CU197" s="24">
        <f>Assumptions!CU182</f>
        <v/>
      </c>
      <c r="CV197" s="24">
        <f>Assumptions!CV182</f>
        <v/>
      </c>
      <c r="CW197" s="24">
        <f>Assumptions!CW182</f>
        <v/>
      </c>
      <c r="CX197" s="24">
        <f>Assumptions!CX182</f>
        <v/>
      </c>
      <c r="CY197" s="24">
        <f>Assumptions!CY182</f>
        <v/>
      </c>
      <c r="CZ197" s="24">
        <f>Assumptions!CZ182</f>
        <v/>
      </c>
      <c r="DA197" s="24">
        <f>Assumptions!DA182</f>
        <v/>
      </c>
      <c r="DB197" s="24">
        <f>Assumptions!DB182</f>
        <v/>
      </c>
    </row>
    <row r="198" outlineLevel="3">
      <c r="E198" s="213" t="inlineStr">
        <is>
          <t>Pre-production revenue and costs capitalised to initial capital</t>
        </is>
      </c>
      <c r="G198" s="21">
        <f>Currency_unit&amp;"'M"</f>
        <v/>
      </c>
      <c r="H198" s="231" t="inlineStr">
        <is>
          <t>Pre-production operating costs (mining, processing, general &amp; administration) and offsite charges credited out of earnings and capitalised into initial capital, so the construction and pre-commercial periods contribute nothing to pre-tax earnings; the pre-commercial doré revenue is removed and capitalised on the revenue line (row 98). Computed from the live cost lines times the pre-production weight (Assumptions row 184), so it flexes with the cost and production levers (Table 22-2 notes 3-5, p.461; S22.3.1).</t>
        </is>
      </c>
      <c r="Y198" s="22">
        <f>SUM(AA198:DB198)</f>
        <v/>
      </c>
      <c r="AA198" s="24">
        <f>-Assumptions!AA184*(AA121+AA145+AA158+AA170+AA183+AA193)</f>
        <v/>
      </c>
      <c r="AB198" s="24">
        <f>-Assumptions!AB184*(AB121+AB145+AB158+AB170+AB183+AB193)</f>
        <v/>
      </c>
      <c r="AC198" s="24">
        <f>-Assumptions!AC184*(AC121+AC145+AC158+AC170+AC183+AC193)</f>
        <v/>
      </c>
      <c r="AD198" s="24">
        <f>-Assumptions!AD184*(AD121+AD145+AD158+AD170+AD183+AD193)</f>
        <v/>
      </c>
      <c r="AE198" s="24">
        <f>-Assumptions!AE184*(AE121+AE145+AE158+AE170+AE183+AE193)</f>
        <v/>
      </c>
      <c r="AF198" s="24">
        <f>-Assumptions!AF184*(AF121+AF145+AF158+AF170+AF183+AF193)</f>
        <v/>
      </c>
      <c r="AG198" s="24">
        <f>-Assumptions!AG184*(AG121+AG145+AG158+AG170+AG183+AG193)</f>
        <v/>
      </c>
      <c r="AH198" s="24">
        <f>-Assumptions!AH184*(AH121+AH145+AH158+AH170+AH183+AH193)</f>
        <v/>
      </c>
      <c r="AI198" s="24">
        <f>-Assumptions!AI184*(AI121+AI145+AI158+AI170+AI183+AI193)</f>
        <v/>
      </c>
      <c r="AJ198" s="24">
        <f>-Assumptions!AJ184*(AJ121+AJ145+AJ158+AJ170+AJ183+AJ193)</f>
        <v/>
      </c>
      <c r="AK198" s="24">
        <f>-Assumptions!AK184*(AK121+AK145+AK158+AK170+AK183+AK193)</f>
        <v/>
      </c>
      <c r="AL198" s="24">
        <f>-Assumptions!AL184*(AL121+AL145+AL158+AL170+AL183+AL193)</f>
        <v/>
      </c>
      <c r="AM198" s="24">
        <f>-Assumptions!AM184*(AM121+AM145+AM158+AM170+AM183+AM193)</f>
        <v/>
      </c>
      <c r="AN198" s="24">
        <f>-Assumptions!AN184*(AN121+AN145+AN158+AN170+AN183+AN193)</f>
        <v/>
      </c>
      <c r="AO198" s="24">
        <f>-Assumptions!AO184*(AO121+AO145+AO158+AO170+AO183+AO193)</f>
        <v/>
      </c>
      <c r="AP198" s="24">
        <f>-Assumptions!AP184*(AP121+AP145+AP158+AP170+AP183+AP193)</f>
        <v/>
      </c>
      <c r="AQ198" s="24">
        <f>-Assumptions!AQ184*(AQ121+AQ145+AQ158+AQ170+AQ183+AQ193)</f>
        <v/>
      </c>
      <c r="AR198" s="24">
        <f>-Assumptions!AR184*(AR121+AR145+AR158+AR170+AR183+AR193)</f>
        <v/>
      </c>
      <c r="AS198" s="24">
        <f>-Assumptions!AS184*(AS121+AS145+AS158+AS170+AS183+AS193)</f>
        <v/>
      </c>
      <c r="AT198" s="24">
        <f>-Assumptions!AT184*(AT121+AT145+AT158+AT170+AT183+AT193)</f>
        <v/>
      </c>
      <c r="AU198" s="24">
        <f>-Assumptions!AU184*(AU121+AU145+AU158+AU170+AU183+AU193)</f>
        <v/>
      </c>
      <c r="AV198" s="24">
        <f>-Assumptions!AV184*(AV121+AV145+AV158+AV170+AV183+AV193)</f>
        <v/>
      </c>
      <c r="AW198" s="24">
        <f>-Assumptions!AW184*(AW121+AW145+AW158+AW170+AW183+AW193)</f>
        <v/>
      </c>
      <c r="AX198" s="24">
        <f>-Assumptions!AX184*(AX121+AX145+AX158+AX170+AX183+AX193)</f>
        <v/>
      </c>
      <c r="AY198" s="24">
        <f>-Assumptions!AY184*(AY121+AY145+AY158+AY170+AY183+AY193)</f>
        <v/>
      </c>
      <c r="AZ198" s="24">
        <f>-Assumptions!AZ184*(AZ121+AZ145+AZ158+AZ170+AZ183+AZ193)</f>
        <v/>
      </c>
      <c r="BA198" s="24">
        <f>-Assumptions!BA184*(BA121+BA145+BA158+BA170+BA183+BA193)</f>
        <v/>
      </c>
      <c r="BB198" s="24">
        <f>-Assumptions!BB184*(BB121+BB145+BB158+BB170+BB183+BB193)</f>
        <v/>
      </c>
      <c r="BC198" s="24">
        <f>-Assumptions!BC184*(BC121+BC145+BC158+BC170+BC183+BC193)</f>
        <v/>
      </c>
      <c r="BD198" s="24">
        <f>-Assumptions!BD184*(BD121+BD145+BD158+BD170+BD183+BD193)</f>
        <v/>
      </c>
      <c r="BE198" s="24">
        <f>-Assumptions!BE184*(BE121+BE145+BE158+BE170+BE183+BE193)</f>
        <v/>
      </c>
      <c r="BF198" s="24">
        <f>-Assumptions!BF184*(BF121+BF145+BF158+BF170+BF183+BF193)</f>
        <v/>
      </c>
      <c r="BG198" s="24">
        <f>-Assumptions!BG184*(BG121+BG145+BG158+BG170+BG183+BG193)</f>
        <v/>
      </c>
      <c r="BH198" s="24">
        <f>-Assumptions!BH184*(BH121+BH145+BH158+BH170+BH183+BH193)</f>
        <v/>
      </c>
      <c r="BI198" s="24">
        <f>-Assumptions!BI184*(BI121+BI145+BI158+BI170+BI183+BI193)</f>
        <v/>
      </c>
      <c r="BJ198" s="24">
        <f>-Assumptions!BJ184*(BJ121+BJ145+BJ158+BJ170+BJ183+BJ193)</f>
        <v/>
      </c>
      <c r="BK198" s="24">
        <f>-Assumptions!BK184*(BK121+BK145+BK158+BK170+BK183+BK193)</f>
        <v/>
      </c>
      <c r="BL198" s="24">
        <f>-Assumptions!BL184*(BL121+BL145+BL158+BL170+BL183+BL193)</f>
        <v/>
      </c>
      <c r="BM198" s="24">
        <f>-Assumptions!BM184*(BM121+BM145+BM158+BM170+BM183+BM193)</f>
        <v/>
      </c>
      <c r="BN198" s="24">
        <f>-Assumptions!BN184*(BN121+BN145+BN158+BN170+BN183+BN193)</f>
        <v/>
      </c>
      <c r="BO198" s="24">
        <f>-Assumptions!BO184*(BO121+BO145+BO158+BO170+BO183+BO193)</f>
        <v/>
      </c>
      <c r="BP198" s="24">
        <f>-Assumptions!BP184*(BP121+BP145+BP158+BP170+BP183+BP193)</f>
        <v/>
      </c>
      <c r="BQ198" s="24">
        <f>-Assumptions!BQ184*(BQ121+BQ145+BQ158+BQ170+BQ183+BQ193)</f>
        <v/>
      </c>
      <c r="BR198" s="24">
        <f>-Assumptions!BR184*(BR121+BR145+BR158+BR170+BR183+BR193)</f>
        <v/>
      </c>
      <c r="BS198" s="24">
        <f>-Assumptions!BS184*(BS121+BS145+BS158+BS170+BS183+BS193)</f>
        <v/>
      </c>
      <c r="BT198" s="24">
        <f>-Assumptions!BT184*(BT121+BT145+BT158+BT170+BT183+BT193)</f>
        <v/>
      </c>
      <c r="BU198" s="24">
        <f>-Assumptions!BU184*(BU121+BU145+BU158+BU170+BU183+BU193)</f>
        <v/>
      </c>
      <c r="BV198" s="24">
        <f>-Assumptions!BV184*(BV121+BV145+BV158+BV170+BV183+BV193)</f>
        <v/>
      </c>
      <c r="BW198" s="24">
        <f>-Assumptions!BW184*(BW121+BW145+BW158+BW170+BW183+BW193)</f>
        <v/>
      </c>
      <c r="BX198" s="24">
        <f>-Assumptions!BX184*(BX121+BX145+BX158+BX170+BX183+BX193)</f>
        <v/>
      </c>
      <c r="BY198" s="24">
        <f>-Assumptions!BY184*(BY121+BY145+BY158+BY170+BY183+BY193)</f>
        <v/>
      </c>
      <c r="BZ198" s="24">
        <f>-Assumptions!BZ184*(BZ121+BZ145+BZ158+BZ170+BZ183+BZ193)</f>
        <v/>
      </c>
      <c r="CA198" s="24">
        <f>-Assumptions!CA184*(CA121+CA145+CA158+CA170+CA183+CA193)</f>
        <v/>
      </c>
      <c r="CB198" s="24">
        <f>-Assumptions!CB184*(CB121+CB145+CB158+CB170+CB183+CB193)</f>
        <v/>
      </c>
      <c r="CC198" s="24">
        <f>-Assumptions!CC184*(CC121+CC145+CC158+CC170+CC183+CC193)</f>
        <v/>
      </c>
      <c r="CD198" s="24">
        <f>-Assumptions!CD184*(CD121+CD145+CD158+CD170+CD183+CD193)</f>
        <v/>
      </c>
      <c r="CE198" s="24">
        <f>-Assumptions!CE184*(CE121+CE145+CE158+CE170+CE183+CE193)</f>
        <v/>
      </c>
      <c r="CF198" s="24">
        <f>-Assumptions!CF184*(CF121+CF145+CF158+CF170+CF183+CF193)</f>
        <v/>
      </c>
      <c r="CG198" s="24">
        <f>-Assumptions!CG184*(CG121+CG145+CG158+CG170+CG183+CG193)</f>
        <v/>
      </c>
      <c r="CH198" s="24">
        <f>-Assumptions!CH184*(CH121+CH145+CH158+CH170+CH183+CH193)</f>
        <v/>
      </c>
      <c r="CI198" s="24">
        <f>-Assumptions!CI184*(CI121+CI145+CI158+CI170+CI183+CI193)</f>
        <v/>
      </c>
      <c r="CJ198" s="24">
        <f>-Assumptions!CJ184*(CJ121+CJ145+CJ158+CJ170+CJ183+CJ193)</f>
        <v/>
      </c>
      <c r="CK198" s="24">
        <f>-Assumptions!CK184*(CK121+CK145+CK158+CK170+CK183+CK193)</f>
        <v/>
      </c>
      <c r="CL198" s="24">
        <f>-Assumptions!CL184*(CL121+CL145+CL158+CL170+CL183+CL193)</f>
        <v/>
      </c>
      <c r="CM198" s="24">
        <f>-Assumptions!CM184*(CM121+CM145+CM158+CM170+CM183+CM193)</f>
        <v/>
      </c>
      <c r="CN198" s="24">
        <f>-Assumptions!CN184*(CN121+CN145+CN158+CN170+CN183+CN193)</f>
        <v/>
      </c>
      <c r="CO198" s="24">
        <f>-Assumptions!CO184*(CO121+CO145+CO158+CO170+CO183+CO193)</f>
        <v/>
      </c>
      <c r="CP198" s="24">
        <f>-Assumptions!CP184*(CP121+CP145+CP158+CP170+CP183+CP193)</f>
        <v/>
      </c>
      <c r="CQ198" s="24">
        <f>-Assumptions!CQ184*(CQ121+CQ145+CQ158+CQ170+CQ183+CQ193)</f>
        <v/>
      </c>
      <c r="CR198" s="24">
        <f>-Assumptions!CR184*(CR121+CR145+CR158+CR170+CR183+CR193)</f>
        <v/>
      </c>
      <c r="CS198" s="24">
        <f>-Assumptions!CS184*(CS121+CS145+CS158+CS170+CS183+CS193)</f>
        <v/>
      </c>
      <c r="CT198" s="24">
        <f>-Assumptions!CT184*(CT121+CT145+CT158+CT170+CT183+CT193)</f>
        <v/>
      </c>
      <c r="CU198" s="24">
        <f>-Assumptions!CU184*(CU121+CU145+CU158+CU170+CU183+CU193)</f>
        <v/>
      </c>
      <c r="CV198" s="24">
        <f>-Assumptions!CV184*(CV121+CV145+CV158+CV170+CV183+CV193)</f>
        <v/>
      </c>
      <c r="CW198" s="24">
        <f>-Assumptions!CW184*(CW121+CW145+CW158+CW170+CW183+CW193)</f>
        <v/>
      </c>
      <c r="CX198" s="24">
        <f>-Assumptions!CX184*(CX121+CX145+CX158+CX170+CX183+CX193)</f>
        <v/>
      </c>
      <c r="CY198" s="24">
        <f>-Assumptions!CY184*(CY121+CY145+CY158+CY170+CY183+CY193)</f>
        <v/>
      </c>
      <c r="CZ198" s="24">
        <f>-Assumptions!CZ184*(CZ121+CZ145+CZ158+CZ170+CZ183+CZ193)</f>
        <v/>
      </c>
      <c r="DA198" s="24">
        <f>-Assumptions!DA184*(DA121+DA145+DA158+DA170+DA183+DA193)</f>
        <v/>
      </c>
      <c r="DB198" s="24">
        <f>-Assumptions!DB184*(DB121+DB145+DB158+DB170+DB183+DB193)</f>
        <v/>
      </c>
    </row>
    <row r="199" outlineLevel="3">
      <c r="E199" s="28" t="inlineStr">
        <is>
          <t>Total General Site Costs</t>
        </is>
      </c>
      <c r="G199" s="21">
        <f>Currency_unit&amp;"'M"</f>
        <v/>
      </c>
      <c r="Y199" s="35">
        <f>SUM(AA199:DB199)</f>
        <v/>
      </c>
      <c r="AA199" s="36">
        <f>SUM(AA193:AA198)</f>
        <v/>
      </c>
      <c r="AB199" s="36">
        <f>SUM(AB193:AB198)</f>
        <v/>
      </c>
      <c r="AC199" s="36">
        <f>SUM(AC193:AC198)</f>
        <v/>
      </c>
      <c r="AD199" s="36">
        <f>SUM(AD193:AD198)</f>
        <v/>
      </c>
      <c r="AE199" s="36">
        <f>SUM(AE193:AE198)</f>
        <v/>
      </c>
      <c r="AF199" s="36">
        <f>SUM(AF193:AF198)</f>
        <v/>
      </c>
      <c r="AG199" s="36">
        <f>SUM(AG193:AG198)</f>
        <v/>
      </c>
      <c r="AH199" s="36">
        <f>SUM(AH193:AH198)</f>
        <v/>
      </c>
      <c r="AI199" s="36">
        <f>SUM(AI193:AI198)</f>
        <v/>
      </c>
      <c r="AJ199" s="36">
        <f>SUM(AJ193:AJ198)</f>
        <v/>
      </c>
      <c r="AK199" s="36">
        <f>SUM(AK193:AK198)</f>
        <v/>
      </c>
      <c r="AL199" s="36">
        <f>SUM(AL193:AL198)</f>
        <v/>
      </c>
      <c r="AM199" s="36">
        <f>SUM(AM193:AM198)</f>
        <v/>
      </c>
      <c r="AN199" s="36">
        <f>SUM(AN193:AN198)</f>
        <v/>
      </c>
      <c r="AO199" s="36">
        <f>SUM(AO193:AO198)</f>
        <v/>
      </c>
      <c r="AP199" s="36">
        <f>SUM(AP193:AP198)</f>
        <v/>
      </c>
      <c r="AQ199" s="36">
        <f>SUM(AQ193:AQ198)</f>
        <v/>
      </c>
      <c r="AR199" s="36">
        <f>SUM(AR193:AR198)</f>
        <v/>
      </c>
      <c r="AS199" s="36">
        <f>SUM(AS193:AS198)</f>
        <v/>
      </c>
      <c r="AT199" s="36">
        <f>SUM(AT193:AT198)</f>
        <v/>
      </c>
      <c r="AU199" s="36">
        <f>SUM(AU193:AU198)</f>
        <v/>
      </c>
      <c r="AV199" s="36">
        <f>SUM(AV193:AV198)</f>
        <v/>
      </c>
      <c r="AW199" s="36">
        <f>SUM(AW193:AW198)</f>
        <v/>
      </c>
      <c r="AX199" s="36">
        <f>SUM(AX193:AX198)</f>
        <v/>
      </c>
      <c r="AY199" s="36">
        <f>SUM(AY193:AY198)</f>
        <v/>
      </c>
      <c r="AZ199" s="36">
        <f>SUM(AZ193:AZ198)</f>
        <v/>
      </c>
      <c r="BA199" s="36">
        <f>SUM(BA193:BA198)</f>
        <v/>
      </c>
      <c r="BB199" s="36">
        <f>SUM(BB193:BB198)</f>
        <v/>
      </c>
      <c r="BC199" s="36">
        <f>SUM(BC193:BC198)</f>
        <v/>
      </c>
      <c r="BD199" s="36">
        <f>SUM(BD193:BD198)</f>
        <v/>
      </c>
      <c r="BE199" s="36">
        <f>SUM(BE193:BE198)</f>
        <v/>
      </c>
      <c r="BF199" s="36">
        <f>SUM(BF193:BF198)</f>
        <v/>
      </c>
      <c r="BG199" s="36">
        <f>SUM(BG193:BG198)</f>
        <v/>
      </c>
      <c r="BH199" s="36">
        <f>SUM(BH193:BH198)</f>
        <v/>
      </c>
      <c r="BI199" s="36">
        <f>SUM(BI193:BI198)</f>
        <v/>
      </c>
      <c r="BJ199" s="36">
        <f>SUM(BJ193:BJ198)</f>
        <v/>
      </c>
      <c r="BK199" s="36">
        <f>SUM(BK193:BK198)</f>
        <v/>
      </c>
      <c r="BL199" s="36">
        <f>SUM(BL193:BL198)</f>
        <v/>
      </c>
      <c r="BM199" s="36">
        <f>SUM(BM193:BM198)</f>
        <v/>
      </c>
      <c r="BN199" s="36">
        <f>SUM(BN193:BN198)</f>
        <v/>
      </c>
      <c r="BO199" s="36">
        <f>SUM(BO193:BO198)</f>
        <v/>
      </c>
      <c r="BP199" s="36">
        <f>SUM(BP193:BP198)</f>
        <v/>
      </c>
      <c r="BQ199" s="36">
        <f>SUM(BQ193:BQ198)</f>
        <v/>
      </c>
      <c r="BR199" s="36">
        <f>SUM(BR193:BR198)</f>
        <v/>
      </c>
      <c r="BS199" s="36">
        <f>SUM(BS193:BS198)</f>
        <v/>
      </c>
      <c r="BT199" s="36">
        <f>SUM(BT193:BT198)</f>
        <v/>
      </c>
      <c r="BU199" s="36">
        <f>SUM(BU193:BU198)</f>
        <v/>
      </c>
      <c r="BV199" s="36">
        <f>SUM(BV193:BV198)</f>
        <v/>
      </c>
      <c r="BW199" s="36">
        <f>SUM(BW193:BW198)</f>
        <v/>
      </c>
      <c r="BX199" s="36">
        <f>SUM(BX193:BX198)</f>
        <v/>
      </c>
      <c r="BY199" s="36">
        <f>SUM(BY193:BY198)</f>
        <v/>
      </c>
      <c r="BZ199" s="36">
        <f>SUM(BZ193:BZ198)</f>
        <v/>
      </c>
      <c r="CA199" s="36">
        <f>SUM(CA193:CA198)</f>
        <v/>
      </c>
      <c r="CB199" s="36">
        <f>SUM(CB193:CB198)</f>
        <v/>
      </c>
      <c r="CC199" s="36">
        <f>SUM(CC193:CC198)</f>
        <v/>
      </c>
      <c r="CD199" s="36">
        <f>SUM(CD193:CD198)</f>
        <v/>
      </c>
      <c r="CE199" s="36">
        <f>SUM(CE193:CE198)</f>
        <v/>
      </c>
      <c r="CF199" s="36">
        <f>SUM(CF193:CF198)</f>
        <v/>
      </c>
      <c r="CG199" s="36">
        <f>SUM(CG193:CG198)</f>
        <v/>
      </c>
      <c r="CH199" s="36">
        <f>SUM(CH193:CH198)</f>
        <v/>
      </c>
      <c r="CI199" s="36">
        <f>SUM(CI193:CI198)</f>
        <v/>
      </c>
      <c r="CJ199" s="36">
        <f>SUM(CJ193:CJ198)</f>
        <v/>
      </c>
      <c r="CK199" s="36">
        <f>SUM(CK193:CK198)</f>
        <v/>
      </c>
      <c r="CL199" s="36">
        <f>SUM(CL193:CL198)</f>
        <v/>
      </c>
      <c r="CM199" s="36">
        <f>SUM(CM193:CM198)</f>
        <v/>
      </c>
      <c r="CN199" s="36">
        <f>SUM(CN193:CN198)</f>
        <v/>
      </c>
      <c r="CO199" s="36">
        <f>SUM(CO193:CO198)</f>
        <v/>
      </c>
      <c r="CP199" s="36">
        <f>SUM(CP193:CP198)</f>
        <v/>
      </c>
      <c r="CQ199" s="36">
        <f>SUM(CQ193:CQ198)</f>
        <v/>
      </c>
      <c r="CR199" s="36">
        <f>SUM(CR193:CR198)</f>
        <v/>
      </c>
      <c r="CS199" s="36">
        <f>SUM(CS193:CS198)</f>
        <v/>
      </c>
      <c r="CT199" s="36">
        <f>SUM(CT193:CT198)</f>
        <v/>
      </c>
      <c r="CU199" s="36">
        <f>SUM(CU193:CU198)</f>
        <v/>
      </c>
      <c r="CV199" s="36">
        <f>SUM(CV193:CV198)</f>
        <v/>
      </c>
      <c r="CW199" s="36">
        <f>SUM(CW193:CW198)</f>
        <v/>
      </c>
      <c r="CX199" s="36">
        <f>SUM(CX193:CX198)</f>
        <v/>
      </c>
      <c r="CY199" s="36">
        <f>SUM(CY193:CY198)</f>
        <v/>
      </c>
      <c r="CZ199" s="36">
        <f>SUM(CZ193:CZ198)</f>
        <v/>
      </c>
      <c r="DA199" s="36">
        <f>SUM(DA193:DA198)</f>
        <v/>
      </c>
      <c r="DB199" s="36">
        <f>SUM(DB193:DB198)</f>
        <v/>
      </c>
    </row>
    <row r="200" outlineLevel="3"/>
    <row r="201" outlineLevel="2"/>
    <row r="202" outlineLevel="1"/>
    <row r="203" outlineLevel="1" ht="20.4" customHeight="1" thickBot="1">
      <c r="A203" s="18" t="inlineStr">
        <is>
          <t>Sustaining Capital</t>
        </is>
      </c>
      <c r="B203" s="18" t="n"/>
      <c r="C203" s="18" t="n"/>
      <c r="D203" s="18" t="n"/>
      <c r="E203" s="18" t="n"/>
      <c r="F203" s="18" t="n"/>
      <c r="G203" s="18" t="n"/>
      <c r="H203" s="18" t="n"/>
      <c r="I203" s="18" t="n"/>
      <c r="J203" s="18" t="n"/>
      <c r="K203" s="18" t="n"/>
      <c r="L203" s="18" t="n"/>
      <c r="M203" s="18" t="n"/>
      <c r="N203" s="18" t="n"/>
      <c r="O203" s="18" t="n"/>
      <c r="P203" s="18" t="n"/>
      <c r="Q203" s="18" t="n"/>
      <c r="R203" s="18" t="n"/>
      <c r="S203" s="18" t="n"/>
      <c r="T203" s="18" t="n"/>
      <c r="U203" s="18" t="n"/>
      <c r="V203" s="18" t="n"/>
      <c r="W203" s="18" t="n"/>
      <c r="X203" s="18" t="n"/>
      <c r="Y203" s="18" t="n"/>
      <c r="Z203" s="18" t="n"/>
      <c r="AA203" s="18" t="n"/>
      <c r="AB203" s="18" t="n"/>
      <c r="AC203" s="18" t="n"/>
      <c r="AD203" s="18" t="n"/>
      <c r="AE203" s="18" t="n"/>
      <c r="AF203" s="18" t="n"/>
      <c r="AG203" s="18" t="n"/>
      <c r="AH203" s="18" t="n"/>
      <c r="AI203" s="18" t="n"/>
      <c r="AJ203" s="18" t="n"/>
      <c r="AK203" s="18" t="n"/>
      <c r="AL203" s="18" t="n"/>
      <c r="AM203" s="18" t="n"/>
      <c r="AN203" s="18" t="n"/>
      <c r="AO203" s="18" t="n"/>
      <c r="AP203" s="18" t="n"/>
      <c r="AQ203" s="18" t="n"/>
      <c r="AR203" s="18" t="n"/>
      <c r="AS203" s="18" t="n"/>
      <c r="AT203" s="18" t="n"/>
      <c r="AU203" s="18" t="n"/>
      <c r="AV203" s="18" t="n"/>
      <c r="AW203" s="18" t="n"/>
      <c r="AX203" s="18" t="n"/>
      <c r="AY203" s="18" t="n"/>
      <c r="AZ203" s="18" t="n"/>
      <c r="BA203" s="18" t="n"/>
      <c r="BB203" s="18" t="n"/>
      <c r="BC203" s="18" t="n"/>
      <c r="BD203" s="18" t="n"/>
      <c r="BE203" s="18" t="n"/>
      <c r="BF203" s="18" t="n"/>
      <c r="BG203" s="18" t="n"/>
      <c r="BH203" s="18" t="n"/>
      <c r="BI203" s="18" t="n"/>
      <c r="BJ203" s="18" t="n"/>
      <c r="BK203" s="18" t="n"/>
      <c r="BL203" s="18" t="n"/>
      <c r="BM203" s="18" t="n"/>
      <c r="BN203" s="18" t="n"/>
      <c r="BO203" s="18" t="n"/>
      <c r="BP203" s="18" t="n"/>
      <c r="BQ203" s="18" t="n"/>
      <c r="BR203" s="18" t="n"/>
      <c r="BS203" s="18" t="n"/>
      <c r="BT203" s="18" t="n"/>
      <c r="BU203" s="18" t="n"/>
      <c r="BV203" s="18" t="n"/>
      <c r="BW203" s="18" t="n"/>
      <c r="BX203" s="18" t="n"/>
      <c r="BY203" s="18" t="n"/>
      <c r="BZ203" s="18" t="n"/>
      <c r="CA203" s="18" t="n"/>
      <c r="CB203" s="18" t="n"/>
      <c r="CC203" s="18" t="n"/>
      <c r="CD203" s="18" t="n"/>
      <c r="CE203" s="18" t="n"/>
      <c r="CF203" s="18" t="n"/>
      <c r="CG203" s="18" t="n"/>
      <c r="CH203" s="18" t="n"/>
      <c r="CI203" s="18" t="n"/>
      <c r="CJ203" s="18" t="n"/>
      <c r="CK203" s="18" t="n"/>
      <c r="CL203" s="18" t="n"/>
      <c r="CM203" s="18" t="n"/>
      <c r="CN203" s="18" t="n"/>
      <c r="CO203" s="18" t="n"/>
      <c r="CP203" s="18" t="n"/>
      <c r="CQ203" s="18" t="n"/>
      <c r="CR203" s="18" t="n"/>
      <c r="CS203" s="18" t="n"/>
      <c r="CT203" s="18" t="n"/>
      <c r="CU203" s="18" t="n"/>
      <c r="CV203" s="18" t="n"/>
      <c r="CW203" s="18" t="n"/>
      <c r="CX203" s="18" t="n"/>
      <c r="CY203" s="18" t="n"/>
      <c r="CZ203" s="18" t="n"/>
      <c r="DA203" s="18" t="n"/>
      <c r="DB203" s="18" t="n"/>
      <c r="DC203" s="18" t="n"/>
    </row>
    <row r="204" outlineLevel="2" ht="15" customHeight="1" thickTop="1"/>
    <row r="205" outlineLevel="2" ht="18" customHeight="1" thickBot="1">
      <c r="B205" s="19" t="inlineStr">
        <is>
          <t>Sustaining CAPEX</t>
        </is>
      </c>
      <c r="C205" s="19" t="n"/>
      <c r="D205" s="19" t="n"/>
      <c r="E205" s="19" t="n"/>
      <c r="F205" s="19" t="n"/>
      <c r="G205" s="19" t="n"/>
      <c r="H205" s="19" t="n"/>
      <c r="I205" s="19" t="n"/>
      <c r="J205" s="19" t="n"/>
      <c r="K205" s="19" t="n"/>
      <c r="L205" s="19" t="n"/>
      <c r="M205" s="19" t="n"/>
      <c r="N205" s="19" t="n"/>
      <c r="O205" s="19" t="n"/>
      <c r="P205" s="19" t="n"/>
      <c r="Q205" s="19" t="n"/>
      <c r="R205" s="19" t="n"/>
      <c r="S205" s="19" t="n"/>
      <c r="T205" s="19" t="n"/>
      <c r="U205" s="19" t="n"/>
      <c r="V205" s="19" t="n"/>
      <c r="W205" s="19" t="n"/>
      <c r="X205" s="19" t="n"/>
      <c r="Y205" s="19" t="n"/>
      <c r="Z205" s="19" t="n"/>
      <c r="AA205" s="19" t="n"/>
      <c r="AB205" s="19" t="n"/>
      <c r="AC205" s="19" t="n"/>
      <c r="AD205" s="19" t="n"/>
      <c r="AE205" s="19" t="n"/>
      <c r="AF205" s="19" t="n"/>
      <c r="AG205" s="19" t="n"/>
      <c r="AH205" s="19" t="n"/>
      <c r="AI205" s="19" t="n"/>
      <c r="AJ205" s="19" t="n"/>
      <c r="AK205" s="19" t="n"/>
      <c r="AL205" s="19" t="n"/>
      <c r="AM205" s="19" t="n"/>
      <c r="AN205" s="19" t="n"/>
      <c r="AO205" s="19" t="n"/>
      <c r="AP205" s="19" t="n"/>
      <c r="AQ205" s="19" t="n"/>
      <c r="AR205" s="19" t="n"/>
      <c r="AS205" s="19" t="n"/>
      <c r="AT205" s="19" t="n"/>
      <c r="AU205" s="19" t="n"/>
      <c r="AV205" s="19" t="n"/>
      <c r="AW205" s="19" t="n"/>
      <c r="AX205" s="19" t="n"/>
      <c r="AY205" s="19" t="n"/>
      <c r="AZ205" s="19" t="n"/>
      <c r="BA205" s="19" t="n"/>
      <c r="BB205" s="19" t="n"/>
      <c r="BC205" s="19" t="n"/>
      <c r="BD205" s="19" t="n"/>
      <c r="BE205" s="19" t="n"/>
      <c r="BF205" s="19" t="n"/>
      <c r="BG205" s="19" t="n"/>
      <c r="BH205" s="19" t="n"/>
      <c r="BI205" s="19" t="n"/>
      <c r="BJ205" s="19" t="n"/>
      <c r="BK205" s="19" t="n"/>
      <c r="BL205" s="19" t="n"/>
      <c r="BM205" s="19" t="n"/>
      <c r="BN205" s="19" t="n"/>
      <c r="BO205" s="19" t="n"/>
      <c r="BP205" s="19" t="n"/>
      <c r="BQ205" s="19" t="n"/>
      <c r="BR205" s="19" t="n"/>
      <c r="BS205" s="19" t="n"/>
      <c r="BT205" s="19" t="n"/>
      <c r="BU205" s="19" t="n"/>
      <c r="BV205" s="19" t="n"/>
      <c r="BW205" s="19" t="n"/>
      <c r="BX205" s="19" t="n"/>
      <c r="BY205" s="19" t="n"/>
      <c r="BZ205" s="19" t="n"/>
      <c r="CA205" s="19" t="n"/>
      <c r="CB205" s="19" t="n"/>
      <c r="CC205" s="19" t="n"/>
      <c r="CD205" s="19" t="n"/>
      <c r="CE205" s="19" t="n"/>
      <c r="CF205" s="19" t="n"/>
      <c r="CG205" s="19" t="n"/>
      <c r="CH205" s="19" t="n"/>
      <c r="CI205" s="19" t="n"/>
      <c r="CJ205" s="19" t="n"/>
      <c r="CK205" s="19" t="n"/>
      <c r="CL205" s="19" t="n"/>
      <c r="CM205" s="19" t="n"/>
      <c r="CN205" s="19" t="n"/>
      <c r="CO205" s="19" t="n"/>
      <c r="CP205" s="19" t="n"/>
      <c r="CQ205" s="19" t="n"/>
      <c r="CR205" s="19" t="n"/>
      <c r="CS205" s="19" t="n"/>
      <c r="CT205" s="19" t="n"/>
      <c r="CU205" s="19" t="n"/>
      <c r="CV205" s="19" t="n"/>
      <c r="CW205" s="19" t="n"/>
      <c r="CX205" s="19" t="n"/>
      <c r="CY205" s="19" t="n"/>
      <c r="CZ205" s="19" t="n"/>
      <c r="DA205" s="19" t="n"/>
      <c r="DB205" s="19" t="n"/>
      <c r="DC205" s="19" t="n"/>
    </row>
    <row r="206" outlineLevel="3" ht="15" customHeight="1" thickTop="1"/>
    <row r="207" outlineLevel="3">
      <c r="C207" s="20" t="inlineStr">
        <is>
          <t>Sustaining CAPEX</t>
        </is>
      </c>
    </row>
    <row r="208" outlineLevel="3"/>
    <row r="209" outlineLevel="3">
      <c r="E209" s="2">
        <f>Assumptions!E75</f>
        <v/>
      </c>
      <c r="G209" s="21">
        <f>Assumptions!G75</f>
        <v/>
      </c>
      <c r="Y209" s="22">
        <f>SUM(AA209:DB209)</f>
        <v/>
      </c>
      <c r="AA209" s="24">
        <f>Assumptions!AA75</f>
        <v/>
      </c>
      <c r="AB209" s="24">
        <f>Assumptions!AB75</f>
        <v/>
      </c>
      <c r="AC209" s="24">
        <f>Assumptions!AC75</f>
        <v/>
      </c>
      <c r="AD209" s="24">
        <f>Assumptions!AD75</f>
        <v/>
      </c>
      <c r="AE209" s="24">
        <f>Assumptions!AE75</f>
        <v/>
      </c>
      <c r="AF209" s="24">
        <f>Assumptions!AF75</f>
        <v/>
      </c>
      <c r="AG209" s="24">
        <f>Assumptions!AG75</f>
        <v/>
      </c>
      <c r="AH209" s="24">
        <f>Assumptions!AH75</f>
        <v/>
      </c>
      <c r="AI209" s="24">
        <f>Assumptions!AI75</f>
        <v/>
      </c>
      <c r="AJ209" s="24">
        <f>Assumptions!AJ75</f>
        <v/>
      </c>
      <c r="AK209" s="24">
        <f>Assumptions!AK75</f>
        <v/>
      </c>
      <c r="AL209" s="24">
        <f>Assumptions!AL75</f>
        <v/>
      </c>
      <c r="AM209" s="24">
        <f>Assumptions!AM75</f>
        <v/>
      </c>
      <c r="AN209" s="24">
        <f>Assumptions!AN75</f>
        <v/>
      </c>
      <c r="AO209" s="24">
        <f>Assumptions!AO75</f>
        <v/>
      </c>
      <c r="AP209" s="24">
        <f>Assumptions!AP75</f>
        <v/>
      </c>
      <c r="AQ209" s="24">
        <f>Assumptions!AQ75</f>
        <v/>
      </c>
      <c r="AR209" s="24">
        <f>Assumptions!AR75</f>
        <v/>
      </c>
      <c r="AS209" s="24">
        <f>Assumptions!AS75</f>
        <v/>
      </c>
      <c r="AT209" s="24">
        <f>Assumptions!AT75</f>
        <v/>
      </c>
      <c r="AU209" s="24">
        <f>Assumptions!AU75</f>
        <v/>
      </c>
      <c r="AV209" s="24">
        <f>Assumptions!AV75</f>
        <v/>
      </c>
      <c r="AW209" s="24">
        <f>Assumptions!AW75</f>
        <v/>
      </c>
      <c r="AX209" s="24">
        <f>Assumptions!AX75</f>
        <v/>
      </c>
      <c r="AY209" s="24">
        <f>Assumptions!AY75</f>
        <v/>
      </c>
      <c r="AZ209" s="24">
        <f>Assumptions!AZ75</f>
        <v/>
      </c>
      <c r="BA209" s="24">
        <f>Assumptions!BA75</f>
        <v/>
      </c>
      <c r="BB209" s="24">
        <f>Assumptions!BB75</f>
        <v/>
      </c>
      <c r="BC209" s="24">
        <f>Assumptions!BC75</f>
        <v/>
      </c>
      <c r="BD209" s="24">
        <f>Assumptions!BD75</f>
        <v/>
      </c>
      <c r="BE209" s="24">
        <f>Assumptions!BE75</f>
        <v/>
      </c>
      <c r="BF209" s="24">
        <f>Assumptions!BF75</f>
        <v/>
      </c>
      <c r="BG209" s="24">
        <f>Assumptions!BG75</f>
        <v/>
      </c>
      <c r="BH209" s="24">
        <f>Assumptions!BH75</f>
        <v/>
      </c>
      <c r="BI209" s="24">
        <f>Assumptions!BI75</f>
        <v/>
      </c>
      <c r="BJ209" s="24">
        <f>Assumptions!BJ75</f>
        <v/>
      </c>
      <c r="BK209" s="24">
        <f>Assumptions!BK75</f>
        <v/>
      </c>
      <c r="BL209" s="24">
        <f>Assumptions!BL75</f>
        <v/>
      </c>
      <c r="BM209" s="24">
        <f>Assumptions!BM75</f>
        <v/>
      </c>
      <c r="BN209" s="24">
        <f>Assumptions!BN75</f>
        <v/>
      </c>
      <c r="BO209" s="24">
        <f>Assumptions!BO75</f>
        <v/>
      </c>
      <c r="BP209" s="24">
        <f>Assumptions!BP75</f>
        <v/>
      </c>
      <c r="BQ209" s="24">
        <f>Assumptions!BQ75</f>
        <v/>
      </c>
      <c r="BR209" s="24">
        <f>Assumptions!BR75</f>
        <v/>
      </c>
      <c r="BS209" s="24">
        <f>Assumptions!BS75</f>
        <v/>
      </c>
      <c r="BT209" s="24">
        <f>Assumptions!BT75</f>
        <v/>
      </c>
      <c r="BU209" s="24">
        <f>Assumptions!BU75</f>
        <v/>
      </c>
      <c r="BV209" s="24">
        <f>Assumptions!BV75</f>
        <v/>
      </c>
      <c r="BW209" s="24">
        <f>Assumptions!BW75</f>
        <v/>
      </c>
      <c r="BX209" s="24">
        <f>Assumptions!BX75</f>
        <v/>
      </c>
      <c r="BY209" s="24">
        <f>Assumptions!BY75</f>
        <v/>
      </c>
      <c r="BZ209" s="24">
        <f>Assumptions!BZ75</f>
        <v/>
      </c>
      <c r="CA209" s="24">
        <f>Assumptions!CA75</f>
        <v/>
      </c>
      <c r="CB209" s="24">
        <f>Assumptions!CB75</f>
        <v/>
      </c>
      <c r="CC209" s="24">
        <f>Assumptions!CC75</f>
        <v/>
      </c>
      <c r="CD209" s="24">
        <f>Assumptions!CD75</f>
        <v/>
      </c>
      <c r="CE209" s="24">
        <f>Assumptions!CE75</f>
        <v/>
      </c>
      <c r="CF209" s="24">
        <f>Assumptions!CF75</f>
        <v/>
      </c>
      <c r="CG209" s="24">
        <f>Assumptions!CG75</f>
        <v/>
      </c>
      <c r="CH209" s="24">
        <f>Assumptions!CH75</f>
        <v/>
      </c>
      <c r="CI209" s="24">
        <f>Assumptions!CI75</f>
        <v/>
      </c>
      <c r="CJ209" s="24">
        <f>Assumptions!CJ75</f>
        <v/>
      </c>
      <c r="CK209" s="24">
        <f>Assumptions!CK75</f>
        <v/>
      </c>
      <c r="CL209" s="24">
        <f>Assumptions!CL75</f>
        <v/>
      </c>
      <c r="CM209" s="24">
        <f>Assumptions!CM75</f>
        <v/>
      </c>
      <c r="CN209" s="24">
        <f>Assumptions!CN75</f>
        <v/>
      </c>
      <c r="CO209" s="24">
        <f>Assumptions!CO75</f>
        <v/>
      </c>
      <c r="CP209" s="24">
        <f>Assumptions!CP75</f>
        <v/>
      </c>
      <c r="CQ209" s="24">
        <f>Assumptions!CQ75</f>
        <v/>
      </c>
      <c r="CR209" s="24">
        <f>Assumptions!CR75</f>
        <v/>
      </c>
      <c r="CS209" s="24">
        <f>Assumptions!CS75</f>
        <v/>
      </c>
      <c r="CT209" s="24">
        <f>Assumptions!CT75</f>
        <v/>
      </c>
      <c r="CU209" s="24">
        <f>Assumptions!CU75</f>
        <v/>
      </c>
      <c r="CV209" s="24">
        <f>Assumptions!CV75</f>
        <v/>
      </c>
      <c r="CW209" s="24">
        <f>Assumptions!CW75</f>
        <v/>
      </c>
      <c r="CX209" s="24">
        <f>Assumptions!CX75</f>
        <v/>
      </c>
      <c r="CY209" s="24">
        <f>Assumptions!CY75</f>
        <v/>
      </c>
      <c r="CZ209" s="24">
        <f>Assumptions!CZ75</f>
        <v/>
      </c>
      <c r="DA209" s="24">
        <f>Assumptions!DA75</f>
        <v/>
      </c>
      <c r="DB209" s="24">
        <f>Assumptions!DB75</f>
        <v/>
      </c>
    </row>
    <row r="210" outlineLevel="3"/>
    <row r="211" outlineLevel="2"/>
    <row r="212" outlineLevel="1"/>
    <row r="213" outlineLevel="1" ht="20.4" customHeight="1" thickBot="1">
      <c r="A213" s="18" t="inlineStr">
        <is>
          <t>Working Capital</t>
        </is>
      </c>
      <c r="B213" s="18" t="n"/>
      <c r="C213" s="18" t="n"/>
      <c r="D213" s="18" t="n"/>
      <c r="E213" s="18" t="n"/>
      <c r="F213" s="18" t="n"/>
      <c r="G213" s="18" t="n"/>
      <c r="H213" s="18" t="n"/>
      <c r="I213" s="18" t="n"/>
      <c r="J213" s="18" t="n"/>
      <c r="K213" s="18" t="n"/>
      <c r="L213" s="18" t="n"/>
      <c r="M213" s="18" t="n"/>
      <c r="N213" s="18" t="n"/>
      <c r="O213" s="18" t="n"/>
      <c r="P213" s="18" t="n"/>
      <c r="Q213" s="18" t="n"/>
      <c r="R213" s="18" t="n"/>
      <c r="S213" s="18" t="n"/>
      <c r="T213" s="18" t="n"/>
      <c r="U213" s="18" t="n"/>
      <c r="V213" s="18" t="n"/>
      <c r="W213" s="18" t="n"/>
      <c r="X213" s="18" t="n"/>
      <c r="Y213" s="18" t="n"/>
      <c r="Z213" s="18" t="n"/>
      <c r="AA213" s="18" t="n"/>
      <c r="AB213" s="18" t="n"/>
      <c r="AC213" s="18" t="n"/>
      <c r="AD213" s="18" t="n"/>
      <c r="AE213" s="18" t="n"/>
      <c r="AF213" s="18" t="n"/>
      <c r="AG213" s="18" t="n"/>
      <c r="AH213" s="18" t="n"/>
      <c r="AI213" s="18" t="n"/>
      <c r="AJ213" s="18" t="n"/>
      <c r="AK213" s="18" t="n"/>
      <c r="AL213" s="18" t="n"/>
      <c r="AM213" s="18" t="n"/>
      <c r="AN213" s="18" t="n"/>
      <c r="AO213" s="18" t="n"/>
      <c r="AP213" s="18" t="n"/>
      <c r="AQ213" s="18" t="n"/>
      <c r="AR213" s="18" t="n"/>
      <c r="AS213" s="18" t="n"/>
      <c r="AT213" s="18" t="n"/>
      <c r="AU213" s="18" t="n"/>
      <c r="AV213" s="18" t="n"/>
      <c r="AW213" s="18" t="n"/>
      <c r="AX213" s="18" t="n"/>
      <c r="AY213" s="18" t="n"/>
      <c r="AZ213" s="18" t="n"/>
      <c r="BA213" s="18" t="n"/>
      <c r="BB213" s="18" t="n"/>
      <c r="BC213" s="18" t="n"/>
      <c r="BD213" s="18" t="n"/>
      <c r="BE213" s="18" t="n"/>
      <c r="BF213" s="18" t="n"/>
      <c r="BG213" s="18" t="n"/>
      <c r="BH213" s="18" t="n"/>
      <c r="BI213" s="18" t="n"/>
      <c r="BJ213" s="18" t="n"/>
      <c r="BK213" s="18" t="n"/>
      <c r="BL213" s="18" t="n"/>
      <c r="BM213" s="18" t="n"/>
      <c r="BN213" s="18" t="n"/>
      <c r="BO213" s="18" t="n"/>
      <c r="BP213" s="18" t="n"/>
      <c r="BQ213" s="18" t="n"/>
      <c r="BR213" s="18" t="n"/>
      <c r="BS213" s="18" t="n"/>
      <c r="BT213" s="18" t="n"/>
      <c r="BU213" s="18" t="n"/>
      <c r="BV213" s="18" t="n"/>
      <c r="BW213" s="18" t="n"/>
      <c r="BX213" s="18" t="n"/>
      <c r="BY213" s="18" t="n"/>
      <c r="BZ213" s="18" t="n"/>
      <c r="CA213" s="18" t="n"/>
      <c r="CB213" s="18" t="n"/>
      <c r="CC213" s="18" t="n"/>
      <c r="CD213" s="18" t="n"/>
      <c r="CE213" s="18" t="n"/>
      <c r="CF213" s="18" t="n"/>
      <c r="CG213" s="18" t="n"/>
      <c r="CH213" s="18" t="n"/>
      <c r="CI213" s="18" t="n"/>
      <c r="CJ213" s="18" t="n"/>
      <c r="CK213" s="18" t="n"/>
      <c r="CL213" s="18" t="n"/>
      <c r="CM213" s="18" t="n"/>
      <c r="CN213" s="18" t="n"/>
      <c r="CO213" s="18" t="n"/>
      <c r="CP213" s="18" t="n"/>
      <c r="CQ213" s="18" t="n"/>
      <c r="CR213" s="18" t="n"/>
      <c r="CS213" s="18" t="n"/>
      <c r="CT213" s="18" t="n"/>
      <c r="CU213" s="18" t="n"/>
      <c r="CV213" s="18" t="n"/>
      <c r="CW213" s="18" t="n"/>
      <c r="CX213" s="18" t="n"/>
      <c r="CY213" s="18" t="n"/>
      <c r="CZ213" s="18" t="n"/>
      <c r="DA213" s="18" t="n"/>
      <c r="DB213" s="18" t="n"/>
      <c r="DC213" s="18" t="n"/>
    </row>
    <row r="214" outlineLevel="2" ht="15" customHeight="1" thickTop="1"/>
    <row r="215" outlineLevel="2" ht="18" customHeight="1" thickBot="1">
      <c r="B215" s="19" t="inlineStr">
        <is>
          <t>Trade Debtors</t>
        </is>
      </c>
      <c r="C215" s="19" t="n"/>
      <c r="D215" s="19" t="n"/>
      <c r="E215" s="19" t="n"/>
      <c r="F215" s="19" t="n"/>
      <c r="G215" s="19" t="n"/>
      <c r="H215" s="19" t="n"/>
      <c r="I215" s="19" t="n"/>
      <c r="J215" s="19" t="n"/>
      <c r="K215" s="19" t="n"/>
      <c r="L215" s="19" t="n"/>
      <c r="M215" s="19" t="n"/>
      <c r="N215" s="19" t="n"/>
      <c r="O215" s="19" t="n"/>
      <c r="P215" s="19" t="n"/>
      <c r="Q215" s="19" t="n"/>
      <c r="R215" s="19" t="n"/>
      <c r="S215" s="19" t="n"/>
      <c r="T215" s="19" t="n"/>
      <c r="U215" s="19" t="n"/>
      <c r="V215" s="19" t="n"/>
      <c r="W215" s="19" t="n"/>
      <c r="X215" s="19" t="n"/>
      <c r="Y215" s="19" t="n"/>
      <c r="Z215" s="19" t="n"/>
      <c r="AA215" s="19" t="n"/>
      <c r="AB215" s="19" t="n"/>
      <c r="AC215" s="19" t="n"/>
      <c r="AD215" s="19" t="n"/>
      <c r="AE215" s="19" t="n"/>
      <c r="AF215" s="19" t="n"/>
      <c r="AG215" s="19" t="n"/>
      <c r="AH215" s="19" t="n"/>
      <c r="AI215" s="19" t="n"/>
      <c r="AJ215" s="19" t="n"/>
      <c r="AK215" s="19" t="n"/>
      <c r="AL215" s="19" t="n"/>
      <c r="AM215" s="19" t="n"/>
      <c r="AN215" s="19" t="n"/>
      <c r="AO215" s="19" t="n"/>
      <c r="AP215" s="19" t="n"/>
      <c r="AQ215" s="19" t="n"/>
      <c r="AR215" s="19" t="n"/>
      <c r="AS215" s="19" t="n"/>
      <c r="AT215" s="19" t="n"/>
      <c r="AU215" s="19" t="n"/>
      <c r="AV215" s="19" t="n"/>
      <c r="AW215" s="19" t="n"/>
      <c r="AX215" s="19" t="n"/>
      <c r="AY215" s="19" t="n"/>
      <c r="AZ215" s="19" t="n"/>
      <c r="BA215" s="19" t="n"/>
      <c r="BB215" s="19" t="n"/>
      <c r="BC215" s="19" t="n"/>
      <c r="BD215" s="19" t="n"/>
      <c r="BE215" s="19" t="n"/>
      <c r="BF215" s="19" t="n"/>
      <c r="BG215" s="19" t="n"/>
      <c r="BH215" s="19" t="n"/>
      <c r="BI215" s="19" t="n"/>
      <c r="BJ215" s="19" t="n"/>
      <c r="BK215" s="19" t="n"/>
      <c r="BL215" s="19" t="n"/>
      <c r="BM215" s="19" t="n"/>
      <c r="BN215" s="19" t="n"/>
      <c r="BO215" s="19" t="n"/>
      <c r="BP215" s="19" t="n"/>
      <c r="BQ215" s="19" t="n"/>
      <c r="BR215" s="19" t="n"/>
      <c r="BS215" s="19" t="n"/>
      <c r="BT215" s="19" t="n"/>
      <c r="BU215" s="19" t="n"/>
      <c r="BV215" s="19" t="n"/>
      <c r="BW215" s="19" t="n"/>
      <c r="BX215" s="19" t="n"/>
      <c r="BY215" s="19" t="n"/>
      <c r="BZ215" s="19" t="n"/>
      <c r="CA215" s="19" t="n"/>
      <c r="CB215" s="19" t="n"/>
      <c r="CC215" s="19" t="n"/>
      <c r="CD215" s="19" t="n"/>
      <c r="CE215" s="19" t="n"/>
      <c r="CF215" s="19" t="n"/>
      <c r="CG215" s="19" t="n"/>
      <c r="CH215" s="19" t="n"/>
      <c r="CI215" s="19" t="n"/>
      <c r="CJ215" s="19" t="n"/>
      <c r="CK215" s="19" t="n"/>
      <c r="CL215" s="19" t="n"/>
      <c r="CM215" s="19" t="n"/>
      <c r="CN215" s="19" t="n"/>
      <c r="CO215" s="19" t="n"/>
      <c r="CP215" s="19" t="n"/>
      <c r="CQ215" s="19" t="n"/>
      <c r="CR215" s="19" t="n"/>
      <c r="CS215" s="19" t="n"/>
      <c r="CT215" s="19" t="n"/>
      <c r="CU215" s="19" t="n"/>
      <c r="CV215" s="19" t="n"/>
      <c r="CW215" s="19" t="n"/>
      <c r="CX215" s="19" t="n"/>
      <c r="CY215" s="19" t="n"/>
      <c r="CZ215" s="19" t="n"/>
      <c r="DA215" s="19" t="n"/>
      <c r="DB215" s="19" t="n"/>
      <c r="DC215" s="19" t="n"/>
    </row>
    <row r="216" outlineLevel="3" ht="15" customHeight="1" thickTop="1"/>
    <row r="217" outlineLevel="3">
      <c r="C217" s="20" t="inlineStr">
        <is>
          <t>Trade debtors account</t>
        </is>
      </c>
    </row>
    <row r="218" outlineLevel="3"/>
    <row r="219" outlineLevel="3">
      <c r="E219" s="2" t="inlineStr">
        <is>
          <t>Debtor days</t>
        </is>
      </c>
      <c r="F219" s="31">
        <f>Assumptions!F24</f>
        <v/>
      </c>
      <c r="G219" s="21" t="inlineStr">
        <is>
          <t>days</t>
        </is>
      </c>
    </row>
    <row r="220" outlineLevel="3"/>
    <row r="221" outlineLevel="3">
      <c r="E221" s="2" t="inlineStr">
        <is>
          <t>Trade debtors b/f</t>
        </is>
      </c>
      <c r="G221" s="21">
        <f>Currency_unit&amp;"'M"</f>
        <v/>
      </c>
      <c r="AA221" s="24">
        <f>Z224</f>
        <v/>
      </c>
      <c r="AB221" s="24">
        <f>AA224</f>
        <v/>
      </c>
      <c r="AC221" s="24">
        <f>AB224</f>
        <v/>
      </c>
      <c r="AD221" s="24">
        <f>AC224</f>
        <v/>
      </c>
      <c r="AE221" s="24">
        <f>AD224</f>
        <v/>
      </c>
      <c r="AF221" s="24">
        <f>AE224</f>
        <v/>
      </c>
      <c r="AG221" s="24">
        <f>AF224</f>
        <v/>
      </c>
      <c r="AH221" s="24">
        <f>AG224</f>
        <v/>
      </c>
      <c r="AI221" s="24">
        <f>AH224</f>
        <v/>
      </c>
      <c r="AJ221" s="24">
        <f>AI224</f>
        <v/>
      </c>
      <c r="AK221" s="24">
        <f>AJ224</f>
        <v/>
      </c>
      <c r="AL221" s="24">
        <f>AK224</f>
        <v/>
      </c>
      <c r="AM221" s="24">
        <f>AL224</f>
        <v/>
      </c>
      <c r="AN221" s="24">
        <f>AM224</f>
        <v/>
      </c>
      <c r="AO221" s="24">
        <f>AN224</f>
        <v/>
      </c>
      <c r="AP221" s="24">
        <f>AO224</f>
        <v/>
      </c>
      <c r="AQ221" s="24">
        <f>AP224</f>
        <v/>
      </c>
      <c r="AR221" s="24">
        <f>AQ224</f>
        <v/>
      </c>
      <c r="AS221" s="24">
        <f>AR224</f>
        <v/>
      </c>
      <c r="AT221" s="24">
        <f>AS224</f>
        <v/>
      </c>
      <c r="AU221" s="24">
        <f>AT224</f>
        <v/>
      </c>
      <c r="AV221" s="24">
        <f>AU224</f>
        <v/>
      </c>
      <c r="AW221" s="24">
        <f>AV224</f>
        <v/>
      </c>
      <c r="AX221" s="24">
        <f>AW224</f>
        <v/>
      </c>
      <c r="AY221" s="24">
        <f>AX224</f>
        <v/>
      </c>
      <c r="AZ221" s="24">
        <f>AY224</f>
        <v/>
      </c>
      <c r="BA221" s="24">
        <f>AZ224</f>
        <v/>
      </c>
      <c r="BB221" s="24">
        <f>BA224</f>
        <v/>
      </c>
      <c r="BC221" s="24">
        <f>BB224</f>
        <v/>
      </c>
      <c r="BD221" s="24">
        <f>BC224</f>
        <v/>
      </c>
      <c r="BE221" s="24">
        <f>BD224</f>
        <v/>
      </c>
      <c r="BF221" s="24">
        <f>BE224</f>
        <v/>
      </c>
      <c r="BG221" s="24">
        <f>BF224</f>
        <v/>
      </c>
      <c r="BH221" s="24">
        <f>BG224</f>
        <v/>
      </c>
      <c r="BI221" s="24">
        <f>BH224</f>
        <v/>
      </c>
      <c r="BJ221" s="24">
        <f>BI224</f>
        <v/>
      </c>
      <c r="BK221" s="24">
        <f>BJ224</f>
        <v/>
      </c>
      <c r="BL221" s="24">
        <f>BK224</f>
        <v/>
      </c>
      <c r="BM221" s="24">
        <f>BL224</f>
        <v/>
      </c>
      <c r="BN221" s="24">
        <f>BM224</f>
        <v/>
      </c>
      <c r="BO221" s="24">
        <f>BN224</f>
        <v/>
      </c>
      <c r="BP221" s="24">
        <f>BO224</f>
        <v/>
      </c>
      <c r="BQ221" s="24">
        <f>BP224</f>
        <v/>
      </c>
      <c r="BR221" s="24">
        <f>BQ224</f>
        <v/>
      </c>
      <c r="BS221" s="24">
        <f>BR224</f>
        <v/>
      </c>
      <c r="BT221" s="24">
        <f>BS224</f>
        <v/>
      </c>
      <c r="BU221" s="24">
        <f>BT224</f>
        <v/>
      </c>
      <c r="BV221" s="24">
        <f>BU224</f>
        <v/>
      </c>
      <c r="BW221" s="24">
        <f>BV224</f>
        <v/>
      </c>
      <c r="BX221" s="24">
        <f>BW224</f>
        <v/>
      </c>
      <c r="BY221" s="24">
        <f>BX224</f>
        <v/>
      </c>
      <c r="BZ221" s="24">
        <f>BY224</f>
        <v/>
      </c>
      <c r="CA221" s="24">
        <f>BZ224</f>
        <v/>
      </c>
      <c r="CB221" s="24">
        <f>CA224</f>
        <v/>
      </c>
      <c r="CC221" s="24">
        <f>CB224</f>
        <v/>
      </c>
      <c r="CD221" s="24">
        <f>CC224</f>
        <v/>
      </c>
      <c r="CE221" s="24">
        <f>CD224</f>
        <v/>
      </c>
      <c r="CF221" s="24">
        <f>CE224</f>
        <v/>
      </c>
      <c r="CG221" s="24">
        <f>CF224</f>
        <v/>
      </c>
      <c r="CH221" s="24">
        <f>CG224</f>
        <v/>
      </c>
      <c r="CI221" s="24">
        <f>CH224</f>
        <v/>
      </c>
      <c r="CJ221" s="24">
        <f>CI224</f>
        <v/>
      </c>
      <c r="CK221" s="24">
        <f>CJ224</f>
        <v/>
      </c>
      <c r="CL221" s="24">
        <f>CK224</f>
        <v/>
      </c>
      <c r="CM221" s="24">
        <f>CL224</f>
        <v/>
      </c>
      <c r="CN221" s="24">
        <f>CM224</f>
        <v/>
      </c>
      <c r="CO221" s="24">
        <f>CN224</f>
        <v/>
      </c>
      <c r="CP221" s="24">
        <f>CO224</f>
        <v/>
      </c>
      <c r="CQ221" s="24">
        <f>CP224</f>
        <v/>
      </c>
      <c r="CR221" s="24">
        <f>CQ224</f>
        <v/>
      </c>
      <c r="CS221" s="24">
        <f>CR224</f>
        <v/>
      </c>
      <c r="CT221" s="24">
        <f>CS224</f>
        <v/>
      </c>
      <c r="CU221" s="24">
        <f>CT224</f>
        <v/>
      </c>
      <c r="CV221" s="24">
        <f>CU224</f>
        <v/>
      </c>
      <c r="CW221" s="24">
        <f>CV224</f>
        <v/>
      </c>
      <c r="CX221" s="24">
        <f>CW224</f>
        <v/>
      </c>
      <c r="CY221" s="24">
        <f>CX224</f>
        <v/>
      </c>
      <c r="CZ221" s="24">
        <f>CY224</f>
        <v/>
      </c>
      <c r="DA221" s="24">
        <f>CZ224</f>
        <v/>
      </c>
      <c r="DB221" s="24">
        <f>DA224</f>
        <v/>
      </c>
    </row>
    <row r="222" outlineLevel="3">
      <c r="E222" s="213" t="inlineStr">
        <is>
          <t>Gross doré revenue (silver + gold)</t>
        </is>
      </c>
      <c r="G222" s="21">
        <f>G118</f>
        <v/>
      </c>
      <c r="H222" s="231" t="inlineStr">
        <is>
          <t>Trade receivables build on gross doré revenue (silver row 96 + gold row 97), including the pre-commercial commissioning revenue, so accounts receivable are established during the construction period rather than from zero at commercial production (Section 22.4.1, p.456).</t>
        </is>
      </c>
      <c r="Y222" s="22">
        <f>SUM(AA222:DB222)</f>
        <v/>
      </c>
      <c r="AA222" s="24">
        <f>AA96+AA97</f>
        <v/>
      </c>
      <c r="AB222" s="24">
        <f>AB96+AB97</f>
        <v/>
      </c>
      <c r="AC222" s="24">
        <f>AC96+AC97</f>
        <v/>
      </c>
      <c r="AD222" s="24">
        <f>AD96+AD97</f>
        <v/>
      </c>
      <c r="AE222" s="24">
        <f>AE96+AE97</f>
        <v/>
      </c>
      <c r="AF222" s="24">
        <f>AF96+AF97</f>
        <v/>
      </c>
      <c r="AG222" s="24">
        <f>AG96+AG97</f>
        <v/>
      </c>
      <c r="AH222" s="24">
        <f>AH96+AH97</f>
        <v/>
      </c>
      <c r="AI222" s="24">
        <f>AI96+AI97</f>
        <v/>
      </c>
      <c r="AJ222" s="24">
        <f>AJ96+AJ97</f>
        <v/>
      </c>
      <c r="AK222" s="24">
        <f>AK96+AK97</f>
        <v/>
      </c>
      <c r="AL222" s="24">
        <f>AL96+AL97</f>
        <v/>
      </c>
      <c r="AM222" s="24">
        <f>AM96+AM97</f>
        <v/>
      </c>
      <c r="AN222" s="24">
        <f>AN96+AN97</f>
        <v/>
      </c>
      <c r="AO222" s="24">
        <f>AO96+AO97</f>
        <v/>
      </c>
      <c r="AP222" s="24">
        <f>AP96+AP97</f>
        <v/>
      </c>
      <c r="AQ222" s="24">
        <f>AQ96+AQ97</f>
        <v/>
      </c>
      <c r="AR222" s="24">
        <f>AR96+AR97</f>
        <v/>
      </c>
      <c r="AS222" s="24">
        <f>AS96+AS97</f>
        <v/>
      </c>
      <c r="AT222" s="24">
        <f>AT96+AT97</f>
        <v/>
      </c>
      <c r="AU222" s="24">
        <f>AU96+AU97</f>
        <v/>
      </c>
      <c r="AV222" s="24">
        <f>AV96+AV97</f>
        <v/>
      </c>
      <c r="AW222" s="24">
        <f>AW96+AW97</f>
        <v/>
      </c>
      <c r="AX222" s="24">
        <f>AX96+AX97</f>
        <v/>
      </c>
      <c r="AY222" s="24">
        <f>AY96+AY97</f>
        <v/>
      </c>
      <c r="AZ222" s="24">
        <f>AZ96+AZ97</f>
        <v/>
      </c>
      <c r="BA222" s="24">
        <f>BA96+BA97</f>
        <v/>
      </c>
      <c r="BB222" s="24">
        <f>BB96+BB97</f>
        <v/>
      </c>
      <c r="BC222" s="24">
        <f>BC96+BC97</f>
        <v/>
      </c>
      <c r="BD222" s="24">
        <f>BD96+BD97</f>
        <v/>
      </c>
      <c r="BE222" s="24">
        <f>BE96+BE97</f>
        <v/>
      </c>
      <c r="BF222" s="24">
        <f>BF96+BF97</f>
        <v/>
      </c>
      <c r="BG222" s="24">
        <f>BG96+BG97</f>
        <v/>
      </c>
      <c r="BH222" s="24">
        <f>BH96+BH97</f>
        <v/>
      </c>
      <c r="BI222" s="24">
        <f>BI96+BI97</f>
        <v/>
      </c>
      <c r="BJ222" s="24">
        <f>BJ96+BJ97</f>
        <v/>
      </c>
      <c r="BK222" s="24">
        <f>BK96+BK97</f>
        <v/>
      </c>
      <c r="BL222" s="24">
        <f>BL96+BL97</f>
        <v/>
      </c>
      <c r="BM222" s="24">
        <f>BM96+BM97</f>
        <v/>
      </c>
      <c r="BN222" s="24">
        <f>BN96+BN97</f>
        <v/>
      </c>
      <c r="BO222" s="24">
        <f>BO96+BO97</f>
        <v/>
      </c>
      <c r="BP222" s="24">
        <f>BP96+BP97</f>
        <v/>
      </c>
      <c r="BQ222" s="24">
        <f>BQ96+BQ97</f>
        <v/>
      </c>
      <c r="BR222" s="24">
        <f>BR96+BR97</f>
        <v/>
      </c>
      <c r="BS222" s="24">
        <f>BS96+BS97</f>
        <v/>
      </c>
      <c r="BT222" s="24">
        <f>BT96+BT97</f>
        <v/>
      </c>
      <c r="BU222" s="24">
        <f>BU96+BU97</f>
        <v/>
      </c>
      <c r="BV222" s="24">
        <f>BV96+BV97</f>
        <v/>
      </c>
      <c r="BW222" s="24">
        <f>BW96+BW97</f>
        <v/>
      </c>
      <c r="BX222" s="24">
        <f>BX96+BX97</f>
        <v/>
      </c>
      <c r="BY222" s="24">
        <f>BY96+BY97</f>
        <v/>
      </c>
      <c r="BZ222" s="24">
        <f>BZ96+BZ97</f>
        <v/>
      </c>
      <c r="CA222" s="24">
        <f>CA96+CA97</f>
        <v/>
      </c>
      <c r="CB222" s="24">
        <f>CB96+CB97</f>
        <v/>
      </c>
      <c r="CC222" s="24">
        <f>CC96+CC97</f>
        <v/>
      </c>
      <c r="CD222" s="24">
        <f>CD96+CD97</f>
        <v/>
      </c>
      <c r="CE222" s="24">
        <f>CE96+CE97</f>
        <v/>
      </c>
      <c r="CF222" s="24">
        <f>CF96+CF97</f>
        <v/>
      </c>
      <c r="CG222" s="24">
        <f>CG96+CG97</f>
        <v/>
      </c>
      <c r="CH222" s="24">
        <f>CH96+CH97</f>
        <v/>
      </c>
      <c r="CI222" s="24">
        <f>CI96+CI97</f>
        <v/>
      </c>
      <c r="CJ222" s="24">
        <f>CJ96+CJ97</f>
        <v/>
      </c>
      <c r="CK222" s="24">
        <f>CK96+CK97</f>
        <v/>
      </c>
      <c r="CL222" s="24">
        <f>CL96+CL97</f>
        <v/>
      </c>
      <c r="CM222" s="24">
        <f>CM96+CM97</f>
        <v/>
      </c>
      <c r="CN222" s="24">
        <f>CN96+CN97</f>
        <v/>
      </c>
      <c r="CO222" s="24">
        <f>CO96+CO97</f>
        <v/>
      </c>
      <c r="CP222" s="24">
        <f>CP96+CP97</f>
        <v/>
      </c>
      <c r="CQ222" s="24">
        <f>CQ96+CQ97</f>
        <v/>
      </c>
      <c r="CR222" s="24">
        <f>CR96+CR97</f>
        <v/>
      </c>
      <c r="CS222" s="24">
        <f>CS96+CS97</f>
        <v/>
      </c>
      <c r="CT222" s="24">
        <f>CT96+CT97</f>
        <v/>
      </c>
      <c r="CU222" s="24">
        <f>CU96+CU97</f>
        <v/>
      </c>
      <c r="CV222" s="24">
        <f>CV96+CV97</f>
        <v/>
      </c>
      <c r="CW222" s="24">
        <f>CW96+CW97</f>
        <v/>
      </c>
      <c r="CX222" s="24">
        <f>CX96+CX97</f>
        <v/>
      </c>
      <c r="CY222" s="24">
        <f>CY96+CY97</f>
        <v/>
      </c>
      <c r="CZ222" s="24">
        <f>CZ96+CZ97</f>
        <v/>
      </c>
      <c r="DA222" s="24">
        <f>DA96+DA97</f>
        <v/>
      </c>
      <c r="DB222" s="24">
        <f>DB96+DB97</f>
        <v/>
      </c>
    </row>
    <row r="223" outlineLevel="3">
      <c r="E223" s="2" t="inlineStr">
        <is>
          <t>Gross revenue receipt</t>
        </is>
      </c>
      <c r="G223" s="21">
        <f>Currency_unit&amp;"'M"</f>
        <v/>
      </c>
      <c r="Y223" s="22">
        <f>SUM(AA223:DB223)</f>
        <v/>
      </c>
      <c r="AA223" s="24">
        <f>IF(AB$118=0,SUM(AA221:AA222),AA222*(Days_in_year-$F219)/Days_in_year+AA221)</f>
        <v/>
      </c>
      <c r="AB223" s="24">
        <f>IF(AC$118=0,SUM(AB221:AB222),AB222*(Days_in_year-$F219)/Days_in_year+AB221)</f>
        <v/>
      </c>
      <c r="AC223" s="24">
        <f>IF(AD$118=0,SUM(AC221:AC222),AC222*(Days_in_year-$F219)/Days_in_year+AC221)</f>
        <v/>
      </c>
      <c r="AD223" s="24">
        <f>IF(AE$118=0,SUM(AD221:AD222),AD222*(Days_in_year-$F219)/Days_in_year+AD221)</f>
        <v/>
      </c>
      <c r="AE223" s="24">
        <f>IF(AF$118=0,SUM(AE221:AE222),AE222*(Days_in_year-$F219)/Days_in_year+AE221)</f>
        <v/>
      </c>
      <c r="AF223" s="24">
        <f>IF(AG$118=0,SUM(AF221:AF222),AF222*(Days_in_year-$F219)/Days_in_year+AF221)</f>
        <v/>
      </c>
      <c r="AG223" s="24">
        <f>IF(AH$118=0,SUM(AG221:AG222),AG222*(Days_in_year-$F219)/Days_in_year+AG221)</f>
        <v/>
      </c>
      <c r="AH223" s="24">
        <f>IF(AI$118=0,SUM(AH221:AH222),AH222*(Days_in_year-$F219)/Days_in_year+AH221)</f>
        <v/>
      </c>
      <c r="AI223" s="24">
        <f>IF(AJ$118=0,SUM(AI221:AI222),AI222*(Days_in_year-$F219)/Days_in_year+AI221)</f>
        <v/>
      </c>
      <c r="AJ223" s="24">
        <f>IF(AK$118=0,SUM(AJ221:AJ222),AJ222*(Days_in_year-$F219)/Days_in_year+AJ221)</f>
        <v/>
      </c>
      <c r="AK223" s="24">
        <f>IF(AL$118=0,SUM(AK221:AK222),AK222*(Days_in_year-$F219)/Days_in_year+AK221)</f>
        <v/>
      </c>
      <c r="AL223" s="24">
        <f>IF(AM$118=0,SUM(AL221:AL222),AL222*(Days_in_year-$F219)/Days_in_year+AL221)</f>
        <v/>
      </c>
      <c r="AM223" s="24">
        <f>IF(AN$118=0,SUM(AM221:AM222),AM222*(Days_in_year-$F219)/Days_in_year+AM221)</f>
        <v/>
      </c>
      <c r="AN223" s="24">
        <f>IF(AO$118=0,SUM(AN221:AN222),AN222*(Days_in_year-$F219)/Days_in_year+AN221)</f>
        <v/>
      </c>
      <c r="AO223" s="24">
        <f>IF(AP$118=0,SUM(AO221:AO222),AO222*(Days_in_year-$F219)/Days_in_year+AO221)</f>
        <v/>
      </c>
      <c r="AP223" s="24">
        <f>IF(AQ$118=0,SUM(AP221:AP222),AP222*(Days_in_year-$F219)/Days_in_year+AP221)</f>
        <v/>
      </c>
      <c r="AQ223" s="24">
        <f>IF(AR$118=0,SUM(AQ221:AQ222),AQ222*(Days_in_year-$F219)/Days_in_year+AQ221)</f>
        <v/>
      </c>
      <c r="AR223" s="24">
        <f>IF(AS$118=0,SUM(AR221:AR222),AR222*(Days_in_year-$F219)/Days_in_year+AR221)</f>
        <v/>
      </c>
      <c r="AS223" s="24">
        <f>IF(AT$118=0,SUM(AS221:AS222),AS222*(Days_in_year-$F219)/Days_in_year+AS221)</f>
        <v/>
      </c>
      <c r="AT223" s="24">
        <f>IF(AU$118=0,SUM(AT221:AT222),AT222*(Days_in_year-$F219)/Days_in_year+AT221)</f>
        <v/>
      </c>
      <c r="AU223" s="24">
        <f>IF(AV$118=0,SUM(AU221:AU222),AU222*(Days_in_year-$F219)/Days_in_year+AU221)</f>
        <v/>
      </c>
      <c r="AV223" s="24">
        <f>IF(AW$118=0,SUM(AV221:AV222),AV222*(Days_in_year-$F219)/Days_in_year+AV221)</f>
        <v/>
      </c>
      <c r="AW223" s="24">
        <f>IF(AX$118=0,SUM(AW221:AW222),AW222*(Days_in_year-$F219)/Days_in_year+AW221)</f>
        <v/>
      </c>
      <c r="AX223" s="24">
        <f>IF(AY$118=0,SUM(AX221:AX222),AX222*(Days_in_year-$F219)/Days_in_year+AX221)</f>
        <v/>
      </c>
      <c r="AY223" s="24">
        <f>IF(AZ$118=0,SUM(AY221:AY222),AY222*(Days_in_year-$F219)/Days_in_year+AY221)</f>
        <v/>
      </c>
      <c r="AZ223" s="24">
        <f>IF(BA$118=0,SUM(AZ221:AZ222),AZ222*(Days_in_year-$F219)/Days_in_year+AZ221)</f>
        <v/>
      </c>
      <c r="BA223" s="24">
        <f>IF(BB$118=0,SUM(BA221:BA222),BA222*(Days_in_year-$F219)/Days_in_year+BA221)</f>
        <v/>
      </c>
      <c r="BB223" s="24">
        <f>IF(BC$118=0,SUM(BB221:BB222),BB222*(Days_in_year-$F219)/Days_in_year+BB221)</f>
        <v/>
      </c>
      <c r="BC223" s="24">
        <f>IF(BD$118=0,SUM(BC221:BC222),BC222*(Days_in_year-$F219)/Days_in_year+BC221)</f>
        <v/>
      </c>
      <c r="BD223" s="24">
        <f>IF(BE$118=0,SUM(BD221:BD222),BD222*(Days_in_year-$F219)/Days_in_year+BD221)</f>
        <v/>
      </c>
      <c r="BE223" s="24">
        <f>IF(BF$118=0,SUM(BE221:BE222),BE222*(Days_in_year-$F219)/Days_in_year+BE221)</f>
        <v/>
      </c>
      <c r="BF223" s="24">
        <f>IF(BG$118=0,SUM(BF221:BF222),BF222*(Days_in_year-$F219)/Days_in_year+BF221)</f>
        <v/>
      </c>
      <c r="BG223" s="24">
        <f>IF(BH$118=0,SUM(BG221:BG222),BG222*(Days_in_year-$F219)/Days_in_year+BG221)</f>
        <v/>
      </c>
      <c r="BH223" s="24">
        <f>IF(BI$118=0,SUM(BH221:BH222),BH222*(Days_in_year-$F219)/Days_in_year+BH221)</f>
        <v/>
      </c>
      <c r="BI223" s="24">
        <f>IF(BJ$118=0,SUM(BI221:BI222),BI222*(Days_in_year-$F219)/Days_in_year+BI221)</f>
        <v/>
      </c>
      <c r="BJ223" s="24">
        <f>IF(BK$118=0,SUM(BJ221:BJ222),BJ222*(Days_in_year-$F219)/Days_in_year+BJ221)</f>
        <v/>
      </c>
      <c r="BK223" s="24">
        <f>IF(BL$118=0,SUM(BK221:BK222),BK222*(Days_in_year-$F219)/Days_in_year+BK221)</f>
        <v/>
      </c>
      <c r="BL223" s="24">
        <f>IF(BM$118=0,SUM(BL221:BL222),BL222*(Days_in_year-$F219)/Days_in_year+BL221)</f>
        <v/>
      </c>
      <c r="BM223" s="24">
        <f>IF(BN$118=0,SUM(BM221:BM222),BM222*(Days_in_year-$F219)/Days_in_year+BM221)</f>
        <v/>
      </c>
      <c r="BN223" s="24">
        <f>IF(BO$118=0,SUM(BN221:BN222),BN222*(Days_in_year-$F219)/Days_in_year+BN221)</f>
        <v/>
      </c>
      <c r="BO223" s="24">
        <f>IF(BP$118=0,SUM(BO221:BO222),BO222*(Days_in_year-$F219)/Days_in_year+BO221)</f>
        <v/>
      </c>
      <c r="BP223" s="24">
        <f>IF(BQ$118=0,SUM(BP221:BP222),BP222*(Days_in_year-$F219)/Days_in_year+BP221)</f>
        <v/>
      </c>
      <c r="BQ223" s="24">
        <f>IF(BR$118=0,SUM(BQ221:BQ222),BQ222*(Days_in_year-$F219)/Days_in_year+BQ221)</f>
        <v/>
      </c>
      <c r="BR223" s="24">
        <f>IF(BS$118=0,SUM(BR221:BR222),BR222*(Days_in_year-$F219)/Days_in_year+BR221)</f>
        <v/>
      </c>
      <c r="BS223" s="24">
        <f>IF(BT$118=0,SUM(BS221:BS222),BS222*(Days_in_year-$F219)/Days_in_year+BS221)</f>
        <v/>
      </c>
      <c r="BT223" s="24">
        <f>IF(BU$118=0,SUM(BT221:BT222),BT222*(Days_in_year-$F219)/Days_in_year+BT221)</f>
        <v/>
      </c>
      <c r="BU223" s="24">
        <f>IF(BV$118=0,SUM(BU221:BU222),BU222*(Days_in_year-$F219)/Days_in_year+BU221)</f>
        <v/>
      </c>
      <c r="BV223" s="24">
        <f>IF(BW$118=0,SUM(BV221:BV222),BV222*(Days_in_year-$F219)/Days_in_year+BV221)</f>
        <v/>
      </c>
      <c r="BW223" s="24">
        <f>IF(BX$118=0,SUM(BW221:BW222),BW222*(Days_in_year-$F219)/Days_in_year+BW221)</f>
        <v/>
      </c>
      <c r="BX223" s="24">
        <f>IF(BY$118=0,SUM(BX221:BX222),BX222*(Days_in_year-$F219)/Days_in_year+BX221)</f>
        <v/>
      </c>
      <c r="BY223" s="24">
        <f>IF(BZ$118=0,SUM(BY221:BY222),BY222*(Days_in_year-$F219)/Days_in_year+BY221)</f>
        <v/>
      </c>
      <c r="BZ223" s="24">
        <f>IF(CA$118=0,SUM(BZ221:BZ222),BZ222*(Days_in_year-$F219)/Days_in_year+BZ221)</f>
        <v/>
      </c>
      <c r="CA223" s="24">
        <f>IF(CB$118=0,SUM(CA221:CA222),CA222*(Days_in_year-$F219)/Days_in_year+CA221)</f>
        <v/>
      </c>
      <c r="CB223" s="24">
        <f>IF(CC$118=0,SUM(CB221:CB222),CB222*(Days_in_year-$F219)/Days_in_year+CB221)</f>
        <v/>
      </c>
      <c r="CC223" s="24">
        <f>IF(CD$118=0,SUM(CC221:CC222),CC222*(Days_in_year-$F219)/Days_in_year+CC221)</f>
        <v/>
      </c>
      <c r="CD223" s="24">
        <f>IF(CE$118=0,SUM(CD221:CD222),CD222*(Days_in_year-$F219)/Days_in_year+CD221)</f>
        <v/>
      </c>
      <c r="CE223" s="24">
        <f>IF(CF$118=0,SUM(CE221:CE222),CE222*(Days_in_year-$F219)/Days_in_year+CE221)</f>
        <v/>
      </c>
      <c r="CF223" s="24">
        <f>IF(CG$118=0,SUM(CF221:CF222),CF222*(Days_in_year-$F219)/Days_in_year+CF221)</f>
        <v/>
      </c>
      <c r="CG223" s="24">
        <f>IF(CH$118=0,SUM(CG221:CG222),CG222*(Days_in_year-$F219)/Days_in_year+CG221)</f>
        <v/>
      </c>
      <c r="CH223" s="24">
        <f>IF(CI$118=0,SUM(CH221:CH222),CH222*(Days_in_year-$F219)/Days_in_year+CH221)</f>
        <v/>
      </c>
      <c r="CI223" s="24">
        <f>IF(CJ$118=0,SUM(CI221:CI222),CI222*(Days_in_year-$F219)/Days_in_year+CI221)</f>
        <v/>
      </c>
      <c r="CJ223" s="24">
        <f>IF(CK$118=0,SUM(CJ221:CJ222),CJ222*(Days_in_year-$F219)/Days_in_year+CJ221)</f>
        <v/>
      </c>
      <c r="CK223" s="24">
        <f>IF(CL$118=0,SUM(CK221:CK222),CK222*(Days_in_year-$F219)/Days_in_year+CK221)</f>
        <v/>
      </c>
      <c r="CL223" s="24">
        <f>IF(CM$118=0,SUM(CL221:CL222),CL222*(Days_in_year-$F219)/Days_in_year+CL221)</f>
        <v/>
      </c>
      <c r="CM223" s="24">
        <f>IF(CN$118=0,SUM(CM221:CM222),CM222*(Days_in_year-$F219)/Days_in_year+CM221)</f>
        <v/>
      </c>
      <c r="CN223" s="24">
        <f>IF(CO$118=0,SUM(CN221:CN222),CN222*(Days_in_year-$F219)/Days_in_year+CN221)</f>
        <v/>
      </c>
      <c r="CO223" s="24">
        <f>IF(CP$118=0,SUM(CO221:CO222),CO222*(Days_in_year-$F219)/Days_in_year+CO221)</f>
        <v/>
      </c>
      <c r="CP223" s="24">
        <f>IF(CQ$118=0,SUM(CP221:CP222),CP222*(Days_in_year-$F219)/Days_in_year+CP221)</f>
        <v/>
      </c>
      <c r="CQ223" s="24">
        <f>IF(CR$118=0,SUM(CQ221:CQ222),CQ222*(Days_in_year-$F219)/Days_in_year+CQ221)</f>
        <v/>
      </c>
      <c r="CR223" s="24">
        <f>IF(CS$118=0,SUM(CR221:CR222),CR222*(Days_in_year-$F219)/Days_in_year+CR221)</f>
        <v/>
      </c>
      <c r="CS223" s="24">
        <f>IF(CT$118=0,SUM(CS221:CS222),CS222*(Days_in_year-$F219)/Days_in_year+CS221)</f>
        <v/>
      </c>
      <c r="CT223" s="24">
        <f>IF(CU$118=0,SUM(CT221:CT222),CT222*(Days_in_year-$F219)/Days_in_year+CT221)</f>
        <v/>
      </c>
      <c r="CU223" s="24">
        <f>IF(CV$118=0,SUM(CU221:CU222),CU222*(Days_in_year-$F219)/Days_in_year+CU221)</f>
        <v/>
      </c>
      <c r="CV223" s="24">
        <f>IF(CW$118=0,SUM(CV221:CV222),CV222*(Days_in_year-$F219)/Days_in_year+CV221)</f>
        <v/>
      </c>
      <c r="CW223" s="24">
        <f>IF(CX$118=0,SUM(CW221:CW222),CW222*(Days_in_year-$F219)/Days_in_year+CW221)</f>
        <v/>
      </c>
      <c r="CX223" s="24">
        <f>IF(CY$118=0,SUM(CX221:CX222),CX222*(Days_in_year-$F219)/Days_in_year+CX221)</f>
        <v/>
      </c>
      <c r="CY223" s="24">
        <f>IF(CZ$118=0,SUM(CY221:CY222),CY222*(Days_in_year-$F219)/Days_in_year+CY221)</f>
        <v/>
      </c>
      <c r="CZ223" s="24">
        <f>IF(DA$118=0,SUM(CZ221:CZ222),CZ222*(Days_in_year-$F219)/Days_in_year+CZ221)</f>
        <v/>
      </c>
      <c r="DA223" s="24">
        <f>IF(DB$118=0,SUM(DA221:DA222),DA222*(Days_in_year-$F219)/Days_in_year+DA221)</f>
        <v/>
      </c>
      <c r="DB223" s="24">
        <f>IF(DC$118=0,SUM(DB221:DB222),DB222*(Days_in_year-$F219)/Days_in_year+DB221)</f>
        <v/>
      </c>
    </row>
    <row r="224" outlineLevel="3">
      <c r="E224" s="28" t="inlineStr">
        <is>
          <t>Trade debtors c/f</t>
        </is>
      </c>
      <c r="G224" s="21">
        <f>Currency_unit&amp;"'M"</f>
        <v/>
      </c>
      <c r="Z224" s="29">
        <f>Assumptions!$F$28</f>
        <v/>
      </c>
      <c r="AA224" s="38">
        <f>SUM(AA221:AA222)-AA223</f>
        <v/>
      </c>
      <c r="AB224" s="38">
        <f>SUM(AB221:AB222)-AB223</f>
        <v/>
      </c>
      <c r="AC224" s="38">
        <f>SUM(AC221:AC222)-AC223</f>
        <v/>
      </c>
      <c r="AD224" s="38">
        <f>SUM(AD221:AD222)-AD223</f>
        <v/>
      </c>
      <c r="AE224" s="38">
        <f>SUM(AE221:AE222)-AE223</f>
        <v/>
      </c>
      <c r="AF224" s="38">
        <f>SUM(AF221:AF222)-AF223</f>
        <v/>
      </c>
      <c r="AG224" s="38">
        <f>SUM(AG221:AG222)-AG223</f>
        <v/>
      </c>
      <c r="AH224" s="38">
        <f>SUM(AH221:AH222)-AH223</f>
        <v/>
      </c>
      <c r="AI224" s="38">
        <f>SUM(AI221:AI222)-AI223</f>
        <v/>
      </c>
      <c r="AJ224" s="38">
        <f>SUM(AJ221:AJ222)-AJ223</f>
        <v/>
      </c>
      <c r="AK224" s="38">
        <f>SUM(AK221:AK222)-AK223</f>
        <v/>
      </c>
      <c r="AL224" s="38">
        <f>SUM(AL221:AL222)-AL223</f>
        <v/>
      </c>
      <c r="AM224" s="38">
        <f>SUM(AM221:AM222)-AM223</f>
        <v/>
      </c>
      <c r="AN224" s="38">
        <f>SUM(AN221:AN222)-AN223</f>
        <v/>
      </c>
      <c r="AO224" s="38">
        <f>SUM(AO221:AO222)-AO223</f>
        <v/>
      </c>
      <c r="AP224" s="38">
        <f>SUM(AP221:AP222)-AP223</f>
        <v/>
      </c>
      <c r="AQ224" s="38">
        <f>SUM(AQ221:AQ222)-AQ223</f>
        <v/>
      </c>
      <c r="AR224" s="38">
        <f>SUM(AR221:AR222)-AR223</f>
        <v/>
      </c>
      <c r="AS224" s="38">
        <f>SUM(AS221:AS222)-AS223</f>
        <v/>
      </c>
      <c r="AT224" s="38">
        <f>SUM(AT221:AT222)-AT223</f>
        <v/>
      </c>
      <c r="AU224" s="38">
        <f>SUM(AU221:AU222)-AU223</f>
        <v/>
      </c>
      <c r="AV224" s="38">
        <f>SUM(AV221:AV222)-AV223</f>
        <v/>
      </c>
      <c r="AW224" s="38">
        <f>SUM(AW221:AW222)-AW223</f>
        <v/>
      </c>
      <c r="AX224" s="38">
        <f>SUM(AX221:AX222)-AX223</f>
        <v/>
      </c>
      <c r="AY224" s="38">
        <f>SUM(AY221:AY222)-AY223</f>
        <v/>
      </c>
      <c r="AZ224" s="38">
        <f>SUM(AZ221:AZ222)-AZ223</f>
        <v/>
      </c>
      <c r="BA224" s="38">
        <f>SUM(BA221:BA222)-BA223</f>
        <v/>
      </c>
      <c r="BB224" s="38">
        <f>SUM(BB221:BB222)-BB223</f>
        <v/>
      </c>
      <c r="BC224" s="38">
        <f>SUM(BC221:BC222)-BC223</f>
        <v/>
      </c>
      <c r="BD224" s="38">
        <f>SUM(BD221:BD222)-BD223</f>
        <v/>
      </c>
      <c r="BE224" s="38">
        <f>SUM(BE221:BE222)-BE223</f>
        <v/>
      </c>
      <c r="BF224" s="38">
        <f>SUM(BF221:BF222)-BF223</f>
        <v/>
      </c>
      <c r="BG224" s="38">
        <f>SUM(BG221:BG222)-BG223</f>
        <v/>
      </c>
      <c r="BH224" s="38">
        <f>SUM(BH221:BH222)-BH223</f>
        <v/>
      </c>
      <c r="BI224" s="38">
        <f>SUM(BI221:BI222)-BI223</f>
        <v/>
      </c>
      <c r="BJ224" s="38">
        <f>SUM(BJ221:BJ222)-BJ223</f>
        <v/>
      </c>
      <c r="BK224" s="38">
        <f>SUM(BK221:BK222)-BK223</f>
        <v/>
      </c>
      <c r="BL224" s="38">
        <f>SUM(BL221:BL222)-BL223</f>
        <v/>
      </c>
      <c r="BM224" s="38">
        <f>SUM(BM221:BM222)-BM223</f>
        <v/>
      </c>
      <c r="BN224" s="38">
        <f>SUM(BN221:BN222)-BN223</f>
        <v/>
      </c>
      <c r="BO224" s="38">
        <f>SUM(BO221:BO222)-BO223</f>
        <v/>
      </c>
      <c r="BP224" s="38">
        <f>SUM(BP221:BP222)-BP223</f>
        <v/>
      </c>
      <c r="BQ224" s="38">
        <f>SUM(BQ221:BQ222)-BQ223</f>
        <v/>
      </c>
      <c r="BR224" s="38">
        <f>SUM(BR221:BR222)-BR223</f>
        <v/>
      </c>
      <c r="BS224" s="38">
        <f>SUM(BS221:BS222)-BS223</f>
        <v/>
      </c>
      <c r="BT224" s="38">
        <f>SUM(BT221:BT222)-BT223</f>
        <v/>
      </c>
      <c r="BU224" s="38">
        <f>SUM(BU221:BU222)-BU223</f>
        <v/>
      </c>
      <c r="BV224" s="38">
        <f>SUM(BV221:BV222)-BV223</f>
        <v/>
      </c>
      <c r="BW224" s="38">
        <f>SUM(BW221:BW222)-BW223</f>
        <v/>
      </c>
      <c r="BX224" s="38">
        <f>SUM(BX221:BX222)-BX223</f>
        <v/>
      </c>
      <c r="BY224" s="38">
        <f>SUM(BY221:BY222)-BY223</f>
        <v/>
      </c>
      <c r="BZ224" s="38">
        <f>SUM(BZ221:BZ222)-BZ223</f>
        <v/>
      </c>
      <c r="CA224" s="38">
        <f>SUM(CA221:CA222)-CA223</f>
        <v/>
      </c>
      <c r="CB224" s="38">
        <f>SUM(CB221:CB222)-CB223</f>
        <v/>
      </c>
      <c r="CC224" s="38">
        <f>SUM(CC221:CC222)-CC223</f>
        <v/>
      </c>
      <c r="CD224" s="38">
        <f>SUM(CD221:CD222)-CD223</f>
        <v/>
      </c>
      <c r="CE224" s="38">
        <f>SUM(CE221:CE222)-CE223</f>
        <v/>
      </c>
      <c r="CF224" s="38">
        <f>SUM(CF221:CF222)-CF223</f>
        <v/>
      </c>
      <c r="CG224" s="38">
        <f>SUM(CG221:CG222)-CG223</f>
        <v/>
      </c>
      <c r="CH224" s="38">
        <f>SUM(CH221:CH222)-CH223</f>
        <v/>
      </c>
      <c r="CI224" s="38">
        <f>SUM(CI221:CI222)-CI223</f>
        <v/>
      </c>
      <c r="CJ224" s="38">
        <f>SUM(CJ221:CJ222)-CJ223</f>
        <v/>
      </c>
      <c r="CK224" s="38">
        <f>SUM(CK221:CK222)-CK223</f>
        <v/>
      </c>
      <c r="CL224" s="38">
        <f>SUM(CL221:CL222)-CL223</f>
        <v/>
      </c>
      <c r="CM224" s="38">
        <f>SUM(CM221:CM222)-CM223</f>
        <v/>
      </c>
      <c r="CN224" s="38">
        <f>SUM(CN221:CN222)-CN223</f>
        <v/>
      </c>
      <c r="CO224" s="38">
        <f>SUM(CO221:CO222)-CO223</f>
        <v/>
      </c>
      <c r="CP224" s="38">
        <f>SUM(CP221:CP222)-CP223</f>
        <v/>
      </c>
      <c r="CQ224" s="38">
        <f>SUM(CQ221:CQ222)-CQ223</f>
        <v/>
      </c>
      <c r="CR224" s="38">
        <f>SUM(CR221:CR222)-CR223</f>
        <v/>
      </c>
      <c r="CS224" s="38">
        <f>SUM(CS221:CS222)-CS223</f>
        <v/>
      </c>
      <c r="CT224" s="38">
        <f>SUM(CT221:CT222)-CT223</f>
        <v/>
      </c>
      <c r="CU224" s="38">
        <f>SUM(CU221:CU222)-CU223</f>
        <v/>
      </c>
      <c r="CV224" s="38">
        <f>SUM(CV221:CV222)-CV223</f>
        <v/>
      </c>
      <c r="CW224" s="38">
        <f>SUM(CW221:CW222)-CW223</f>
        <v/>
      </c>
      <c r="CX224" s="38">
        <f>SUM(CX221:CX222)-CX223</f>
        <v/>
      </c>
      <c r="CY224" s="38">
        <f>SUM(CY221:CY222)-CY223</f>
        <v/>
      </c>
      <c r="CZ224" s="38">
        <f>SUM(CZ221:CZ222)-CZ223</f>
        <v/>
      </c>
      <c r="DA224" s="38">
        <f>SUM(DA221:DA222)-DA223</f>
        <v/>
      </c>
      <c r="DB224" s="38">
        <f>SUM(DB221:DB222)-DB223</f>
        <v/>
      </c>
    </row>
    <row r="225" outlineLevel="3"/>
    <row r="226" outlineLevel="3">
      <c r="E226" s="2" t="inlineStr">
        <is>
          <t>Change in trade debtor</t>
        </is>
      </c>
      <c r="G226" s="21">
        <f>Currency_unit&amp;"'M"</f>
        <v/>
      </c>
      <c r="AA226" s="24">
        <f>Z224-AA224</f>
        <v/>
      </c>
      <c r="AB226" s="24">
        <f>AA224-AB224</f>
        <v/>
      </c>
      <c r="AC226" s="24">
        <f>AB224-AC224</f>
        <v/>
      </c>
      <c r="AD226" s="24">
        <f>AC224-AD224</f>
        <v/>
      </c>
      <c r="AE226" s="24">
        <f>AD224-AE224</f>
        <v/>
      </c>
      <c r="AF226" s="24">
        <f>AE224-AF224</f>
        <v/>
      </c>
      <c r="AG226" s="24">
        <f>AF224-AG224</f>
        <v/>
      </c>
      <c r="AH226" s="24">
        <f>AG224-AH224</f>
        <v/>
      </c>
      <c r="AI226" s="24">
        <f>AH224-AI224</f>
        <v/>
      </c>
      <c r="AJ226" s="24">
        <f>AI224-AJ224</f>
        <v/>
      </c>
      <c r="AK226" s="24">
        <f>AJ224-AK224</f>
        <v/>
      </c>
      <c r="AL226" s="24">
        <f>AK224-AL224</f>
        <v/>
      </c>
      <c r="AM226" s="24">
        <f>AL224-AM224</f>
        <v/>
      </c>
      <c r="AN226" s="24">
        <f>AM224-AN224</f>
        <v/>
      </c>
      <c r="AO226" s="24">
        <f>AN224-AO224</f>
        <v/>
      </c>
      <c r="AP226" s="24">
        <f>AO224-AP224</f>
        <v/>
      </c>
      <c r="AQ226" s="24">
        <f>AP224-AQ224</f>
        <v/>
      </c>
      <c r="AR226" s="24">
        <f>AQ224-AR224</f>
        <v/>
      </c>
      <c r="AS226" s="24">
        <f>AR224-AS224</f>
        <v/>
      </c>
      <c r="AT226" s="24">
        <f>AS224-AT224</f>
        <v/>
      </c>
      <c r="AU226" s="24">
        <f>AT224-AU224</f>
        <v/>
      </c>
      <c r="AV226" s="24">
        <f>AU224-AV224</f>
        <v/>
      </c>
      <c r="AW226" s="24">
        <f>AV224-AW224</f>
        <v/>
      </c>
      <c r="AX226" s="24">
        <f>AW224-AX224</f>
        <v/>
      </c>
      <c r="AY226" s="24">
        <f>AX224-AY224</f>
        <v/>
      </c>
      <c r="AZ226" s="24">
        <f>AY224-AZ224</f>
        <v/>
      </c>
      <c r="BA226" s="24">
        <f>AZ224-BA224</f>
        <v/>
      </c>
      <c r="BB226" s="24">
        <f>BA224-BB224</f>
        <v/>
      </c>
      <c r="BC226" s="24">
        <f>BB224-BC224</f>
        <v/>
      </c>
      <c r="BD226" s="24">
        <f>BC224-BD224</f>
        <v/>
      </c>
      <c r="BE226" s="24">
        <f>BD224-BE224</f>
        <v/>
      </c>
      <c r="BF226" s="24">
        <f>BE224-BF224</f>
        <v/>
      </c>
      <c r="BG226" s="24">
        <f>BF224-BG224</f>
        <v/>
      </c>
      <c r="BH226" s="24">
        <f>BG224-BH224</f>
        <v/>
      </c>
      <c r="BI226" s="24">
        <f>BH224-BI224</f>
        <v/>
      </c>
      <c r="BJ226" s="24">
        <f>BI224-BJ224</f>
        <v/>
      </c>
      <c r="BK226" s="24">
        <f>BJ224-BK224</f>
        <v/>
      </c>
      <c r="BL226" s="24">
        <f>BK224-BL224</f>
        <v/>
      </c>
      <c r="BM226" s="24">
        <f>BL224-BM224</f>
        <v/>
      </c>
      <c r="BN226" s="24">
        <f>BM224-BN224</f>
        <v/>
      </c>
      <c r="BO226" s="24">
        <f>BN224-BO224</f>
        <v/>
      </c>
      <c r="BP226" s="24">
        <f>BO224-BP224</f>
        <v/>
      </c>
      <c r="BQ226" s="24">
        <f>BP224-BQ224</f>
        <v/>
      </c>
      <c r="BR226" s="24">
        <f>BQ224-BR224</f>
        <v/>
      </c>
      <c r="BS226" s="24">
        <f>BR224-BS224</f>
        <v/>
      </c>
      <c r="BT226" s="24">
        <f>BS224-BT224</f>
        <v/>
      </c>
      <c r="BU226" s="24">
        <f>BT224-BU224</f>
        <v/>
      </c>
      <c r="BV226" s="24">
        <f>BU224-BV224</f>
        <v/>
      </c>
      <c r="BW226" s="24">
        <f>BV224-BW224</f>
        <v/>
      </c>
      <c r="BX226" s="24">
        <f>BW224-BX224</f>
        <v/>
      </c>
      <c r="BY226" s="24">
        <f>BX224-BY224</f>
        <v/>
      </c>
      <c r="BZ226" s="24">
        <f>BY224-BZ224</f>
        <v/>
      </c>
      <c r="CA226" s="24">
        <f>BZ224-CA224</f>
        <v/>
      </c>
      <c r="CB226" s="24">
        <f>CA224-CB224</f>
        <v/>
      </c>
      <c r="CC226" s="24">
        <f>CB224-CC224</f>
        <v/>
      </c>
      <c r="CD226" s="24">
        <f>CC224-CD224</f>
        <v/>
      </c>
      <c r="CE226" s="24">
        <f>CD224-CE224</f>
        <v/>
      </c>
      <c r="CF226" s="24">
        <f>CE224-CF224</f>
        <v/>
      </c>
      <c r="CG226" s="24">
        <f>CF224-CG224</f>
        <v/>
      </c>
      <c r="CH226" s="24">
        <f>CG224-CH224</f>
        <v/>
      </c>
      <c r="CI226" s="24">
        <f>CH224-CI224</f>
        <v/>
      </c>
      <c r="CJ226" s="24">
        <f>CI224-CJ224</f>
        <v/>
      </c>
      <c r="CK226" s="24">
        <f>CJ224-CK224</f>
        <v/>
      </c>
      <c r="CL226" s="24">
        <f>CK224-CL224</f>
        <v/>
      </c>
      <c r="CM226" s="24">
        <f>CL224-CM224</f>
        <v/>
      </c>
      <c r="CN226" s="24">
        <f>CM224-CN224</f>
        <v/>
      </c>
      <c r="CO226" s="24">
        <f>CN224-CO224</f>
        <v/>
      </c>
      <c r="CP226" s="24">
        <f>CO224-CP224</f>
        <v/>
      </c>
      <c r="CQ226" s="24">
        <f>CP224-CQ224</f>
        <v/>
      </c>
      <c r="CR226" s="24">
        <f>CQ224-CR224</f>
        <v/>
      </c>
      <c r="CS226" s="24">
        <f>CR224-CS224</f>
        <v/>
      </c>
      <c r="CT226" s="24">
        <f>CS224-CT224</f>
        <v/>
      </c>
      <c r="CU226" s="24">
        <f>CT224-CU224</f>
        <v/>
      </c>
      <c r="CV226" s="24">
        <f>CU224-CV224</f>
        <v/>
      </c>
      <c r="CW226" s="24">
        <f>CV224-CW224</f>
        <v/>
      </c>
      <c r="CX226" s="24">
        <f>CW224-CX224</f>
        <v/>
      </c>
      <c r="CY226" s="24">
        <f>CX224-CY224</f>
        <v/>
      </c>
      <c r="CZ226" s="24">
        <f>CY224-CZ224</f>
        <v/>
      </c>
      <c r="DA226" s="24">
        <f>CZ224-DA224</f>
        <v/>
      </c>
      <c r="DB226" s="24">
        <f>DA224-DB224</f>
        <v/>
      </c>
    </row>
    <row r="227" outlineLevel="3"/>
    <row r="228" outlineLevel="2"/>
    <row r="229" outlineLevel="2" ht="18" customHeight="1" thickBot="1">
      <c r="B229" s="19" t="inlineStr">
        <is>
          <t>Inventory</t>
        </is>
      </c>
      <c r="C229" s="19" t="n"/>
      <c r="D229" s="19" t="n"/>
      <c r="E229" s="19" t="n"/>
      <c r="F229" s="19" t="n"/>
      <c r="G229" s="19" t="n"/>
      <c r="H229" s="19" t="n"/>
      <c r="I229" s="19" t="n"/>
      <c r="J229" s="19" t="n"/>
      <c r="K229" s="19" t="n"/>
      <c r="L229" s="19" t="n"/>
      <c r="M229" s="19" t="n"/>
      <c r="N229" s="19" t="n"/>
      <c r="O229" s="19" t="n"/>
      <c r="P229" s="19" t="n"/>
      <c r="Q229" s="19" t="n"/>
      <c r="R229" s="19" t="n"/>
      <c r="S229" s="19" t="n"/>
      <c r="T229" s="19" t="n"/>
      <c r="U229" s="19" t="n"/>
      <c r="V229" s="19" t="n"/>
      <c r="W229" s="19" t="n"/>
      <c r="X229" s="19" t="n"/>
      <c r="Y229" s="19" t="n"/>
      <c r="Z229" s="19" t="n"/>
      <c r="AA229" s="19" t="n"/>
      <c r="AB229" s="19" t="n"/>
      <c r="AC229" s="19" t="n"/>
      <c r="AD229" s="19" t="n"/>
      <c r="AE229" s="19" t="n"/>
      <c r="AF229" s="19" t="n"/>
      <c r="AG229" s="19" t="n"/>
      <c r="AH229" s="19" t="n"/>
      <c r="AI229" s="19" t="n"/>
      <c r="AJ229" s="19" t="n"/>
      <c r="AK229" s="19" t="n"/>
      <c r="AL229" s="19" t="n"/>
      <c r="AM229" s="19" t="n"/>
      <c r="AN229" s="19" t="n"/>
      <c r="AO229" s="19" t="n"/>
      <c r="AP229" s="19" t="n"/>
      <c r="AQ229" s="19" t="n"/>
      <c r="AR229" s="19" t="n"/>
      <c r="AS229" s="19" t="n"/>
      <c r="AT229" s="19" t="n"/>
      <c r="AU229" s="19" t="n"/>
      <c r="AV229" s="19" t="n"/>
      <c r="AW229" s="19" t="n"/>
      <c r="AX229" s="19" t="n"/>
      <c r="AY229" s="19" t="n"/>
      <c r="AZ229" s="19" t="n"/>
      <c r="BA229" s="19" t="n"/>
      <c r="BB229" s="19" t="n"/>
      <c r="BC229" s="19" t="n"/>
      <c r="BD229" s="19" t="n"/>
      <c r="BE229" s="19" t="n"/>
      <c r="BF229" s="19" t="n"/>
      <c r="BG229" s="19" t="n"/>
      <c r="BH229" s="19" t="n"/>
      <c r="BI229" s="19" t="n"/>
      <c r="BJ229" s="19" t="n"/>
      <c r="BK229" s="19" t="n"/>
      <c r="BL229" s="19" t="n"/>
      <c r="BM229" s="19" t="n"/>
      <c r="BN229" s="19" t="n"/>
      <c r="BO229" s="19" t="n"/>
      <c r="BP229" s="19" t="n"/>
      <c r="BQ229" s="19" t="n"/>
      <c r="BR229" s="19" t="n"/>
      <c r="BS229" s="19" t="n"/>
      <c r="BT229" s="19" t="n"/>
      <c r="BU229" s="19" t="n"/>
      <c r="BV229" s="19" t="n"/>
      <c r="BW229" s="19" t="n"/>
      <c r="BX229" s="19" t="n"/>
      <c r="BY229" s="19" t="n"/>
      <c r="BZ229" s="19" t="n"/>
      <c r="CA229" s="19" t="n"/>
      <c r="CB229" s="19" t="n"/>
      <c r="CC229" s="19" t="n"/>
      <c r="CD229" s="19" t="n"/>
      <c r="CE229" s="19" t="n"/>
      <c r="CF229" s="19" t="n"/>
      <c r="CG229" s="19" t="n"/>
      <c r="CH229" s="19" t="n"/>
      <c r="CI229" s="19" t="n"/>
      <c r="CJ229" s="19" t="n"/>
      <c r="CK229" s="19" t="n"/>
      <c r="CL229" s="19" t="n"/>
      <c r="CM229" s="19" t="n"/>
      <c r="CN229" s="19" t="n"/>
      <c r="CO229" s="19" t="n"/>
      <c r="CP229" s="19" t="n"/>
      <c r="CQ229" s="19" t="n"/>
      <c r="CR229" s="19" t="n"/>
      <c r="CS229" s="19" t="n"/>
      <c r="CT229" s="19" t="n"/>
      <c r="CU229" s="19" t="n"/>
      <c r="CV229" s="19" t="n"/>
      <c r="CW229" s="19" t="n"/>
      <c r="CX229" s="19" t="n"/>
      <c r="CY229" s="19" t="n"/>
      <c r="CZ229" s="19" t="n"/>
      <c r="DA229" s="19" t="n"/>
      <c r="DB229" s="19" t="n"/>
      <c r="DC229" s="19" t="n"/>
    </row>
    <row r="230" outlineLevel="3" ht="15" customHeight="1" thickTop="1"/>
    <row r="231" outlineLevel="3">
      <c r="C231" s="20" t="inlineStr">
        <is>
          <t>Trade debtors account</t>
        </is>
      </c>
    </row>
    <row r="232" outlineLevel="3"/>
    <row r="233" outlineLevel="3">
      <c r="E233" s="2" t="inlineStr">
        <is>
          <t>Inventory days</t>
        </is>
      </c>
      <c r="F233" s="31">
        <f>Assumptions!F25</f>
        <v/>
      </c>
      <c r="G233" s="21" t="inlineStr">
        <is>
          <t>days</t>
        </is>
      </c>
    </row>
    <row r="234" outlineLevel="3"/>
    <row r="235" outlineLevel="3">
      <c r="E235" s="2" t="inlineStr">
        <is>
          <t>Inventory b/f</t>
        </is>
      </c>
      <c r="G235" s="21">
        <f>Currency_unit&amp;"'M"</f>
        <v/>
      </c>
      <c r="AA235" s="24">
        <f>Z238</f>
        <v/>
      </c>
      <c r="AB235" s="24">
        <f>AA238</f>
        <v/>
      </c>
      <c r="AC235" s="24">
        <f>AB238</f>
        <v/>
      </c>
      <c r="AD235" s="24">
        <f>AC238</f>
        <v/>
      </c>
      <c r="AE235" s="24">
        <f>AD238</f>
        <v/>
      </c>
      <c r="AF235" s="24">
        <f>AE238</f>
        <v/>
      </c>
      <c r="AG235" s="24">
        <f>AF238</f>
        <v/>
      </c>
      <c r="AH235" s="24">
        <f>AG238</f>
        <v/>
      </c>
      <c r="AI235" s="24">
        <f>AH238</f>
        <v/>
      </c>
      <c r="AJ235" s="24">
        <f>AI238</f>
        <v/>
      </c>
      <c r="AK235" s="24">
        <f>AJ238</f>
        <v/>
      </c>
      <c r="AL235" s="24">
        <f>AK238</f>
        <v/>
      </c>
      <c r="AM235" s="24">
        <f>AL238</f>
        <v/>
      </c>
      <c r="AN235" s="24">
        <f>AM238</f>
        <v/>
      </c>
      <c r="AO235" s="24">
        <f>AN238</f>
        <v/>
      </c>
      <c r="AP235" s="24">
        <f>AO238</f>
        <v/>
      </c>
      <c r="AQ235" s="24">
        <f>AP238</f>
        <v/>
      </c>
      <c r="AR235" s="24">
        <f>AQ238</f>
        <v/>
      </c>
      <c r="AS235" s="24">
        <f>AR238</f>
        <v/>
      </c>
      <c r="AT235" s="24">
        <f>AS238</f>
        <v/>
      </c>
      <c r="AU235" s="24">
        <f>AT238</f>
        <v/>
      </c>
      <c r="AV235" s="24">
        <f>AU238</f>
        <v/>
      </c>
      <c r="AW235" s="24">
        <f>AV238</f>
        <v/>
      </c>
      <c r="AX235" s="24">
        <f>AW238</f>
        <v/>
      </c>
      <c r="AY235" s="24">
        <f>AX238</f>
        <v/>
      </c>
      <c r="AZ235" s="24">
        <f>AY238</f>
        <v/>
      </c>
      <c r="BA235" s="24">
        <f>AZ238</f>
        <v/>
      </c>
      <c r="BB235" s="24">
        <f>BA238</f>
        <v/>
      </c>
      <c r="BC235" s="24">
        <f>BB238</f>
        <v/>
      </c>
      <c r="BD235" s="24">
        <f>BC238</f>
        <v/>
      </c>
      <c r="BE235" s="24">
        <f>BD238</f>
        <v/>
      </c>
      <c r="BF235" s="24">
        <f>BE238</f>
        <v/>
      </c>
      <c r="BG235" s="24">
        <f>BF238</f>
        <v/>
      </c>
      <c r="BH235" s="24">
        <f>BG238</f>
        <v/>
      </c>
      <c r="BI235" s="24">
        <f>BH238</f>
        <v/>
      </c>
      <c r="BJ235" s="24">
        <f>BI238</f>
        <v/>
      </c>
      <c r="BK235" s="24">
        <f>BJ238</f>
        <v/>
      </c>
      <c r="BL235" s="24">
        <f>BK238</f>
        <v/>
      </c>
      <c r="BM235" s="24">
        <f>BL238</f>
        <v/>
      </c>
      <c r="BN235" s="24">
        <f>BM238</f>
        <v/>
      </c>
      <c r="BO235" s="24">
        <f>BN238</f>
        <v/>
      </c>
      <c r="BP235" s="24">
        <f>BO238</f>
        <v/>
      </c>
      <c r="BQ235" s="24">
        <f>BP238</f>
        <v/>
      </c>
      <c r="BR235" s="24">
        <f>BQ238</f>
        <v/>
      </c>
      <c r="BS235" s="24">
        <f>BR238</f>
        <v/>
      </c>
      <c r="BT235" s="24">
        <f>BS238</f>
        <v/>
      </c>
      <c r="BU235" s="24">
        <f>BT238</f>
        <v/>
      </c>
      <c r="BV235" s="24">
        <f>BU238</f>
        <v/>
      </c>
      <c r="BW235" s="24">
        <f>BV238</f>
        <v/>
      </c>
      <c r="BX235" s="24">
        <f>BW238</f>
        <v/>
      </c>
      <c r="BY235" s="24">
        <f>BX238</f>
        <v/>
      </c>
      <c r="BZ235" s="24">
        <f>BY238</f>
        <v/>
      </c>
      <c r="CA235" s="24">
        <f>BZ238</f>
        <v/>
      </c>
      <c r="CB235" s="24">
        <f>CA238</f>
        <v/>
      </c>
      <c r="CC235" s="24">
        <f>CB238</f>
        <v/>
      </c>
      <c r="CD235" s="24">
        <f>CC238</f>
        <v/>
      </c>
      <c r="CE235" s="24">
        <f>CD238</f>
        <v/>
      </c>
      <c r="CF235" s="24">
        <f>CE238</f>
        <v/>
      </c>
      <c r="CG235" s="24">
        <f>CF238</f>
        <v/>
      </c>
      <c r="CH235" s="24">
        <f>CG238</f>
        <v/>
      </c>
      <c r="CI235" s="24">
        <f>CH238</f>
        <v/>
      </c>
      <c r="CJ235" s="24">
        <f>CI238</f>
        <v/>
      </c>
      <c r="CK235" s="24">
        <f>CJ238</f>
        <v/>
      </c>
      <c r="CL235" s="24">
        <f>CK238</f>
        <v/>
      </c>
      <c r="CM235" s="24">
        <f>CL238</f>
        <v/>
      </c>
      <c r="CN235" s="24">
        <f>CM238</f>
        <v/>
      </c>
      <c r="CO235" s="24">
        <f>CN238</f>
        <v/>
      </c>
      <c r="CP235" s="24">
        <f>CO238</f>
        <v/>
      </c>
      <c r="CQ235" s="24">
        <f>CP238</f>
        <v/>
      </c>
      <c r="CR235" s="24">
        <f>CQ238</f>
        <v/>
      </c>
      <c r="CS235" s="24">
        <f>CR238</f>
        <v/>
      </c>
      <c r="CT235" s="24">
        <f>CS238</f>
        <v/>
      </c>
      <c r="CU235" s="24">
        <f>CT238</f>
        <v/>
      </c>
      <c r="CV235" s="24">
        <f>CU238</f>
        <v/>
      </c>
      <c r="CW235" s="24">
        <f>CV238</f>
        <v/>
      </c>
      <c r="CX235" s="24">
        <f>CW238</f>
        <v/>
      </c>
      <c r="CY235" s="24">
        <f>CX238</f>
        <v/>
      </c>
      <c r="CZ235" s="24">
        <f>CY238</f>
        <v/>
      </c>
      <c r="DA235" s="24">
        <f>CZ238</f>
        <v/>
      </c>
      <c r="DB235" s="24">
        <f>DA238</f>
        <v/>
      </c>
    </row>
    <row r="236" outlineLevel="3">
      <c r="E236" s="2" t="inlineStr">
        <is>
          <t>Total Opex (Excluding Closure and site G&amp;A if any)</t>
        </is>
      </c>
      <c r="G236" s="21">
        <f>Currency_unit&amp;"'M"</f>
        <v/>
      </c>
      <c r="Y236" s="22">
        <f>SUM(AA236:DB236)</f>
        <v/>
      </c>
      <c r="AA236" s="24">
        <f>SUM(AA145,AA158,AA170,AA183)</f>
        <v/>
      </c>
      <c r="AB236" s="24">
        <f>SUM(AB145,AB158,AB170,AB183)</f>
        <v/>
      </c>
      <c r="AC236" s="24">
        <f>SUM(AC145,AC158,AC170,AC183)</f>
        <v/>
      </c>
      <c r="AD236" s="24">
        <f>SUM(AD145,AD158,AD170,AD183)</f>
        <v/>
      </c>
      <c r="AE236" s="24">
        <f>SUM(AE145,AE158,AE170,AE183)</f>
        <v/>
      </c>
      <c r="AF236" s="24">
        <f>SUM(AF145,AF158,AF170,AF183)</f>
        <v/>
      </c>
      <c r="AG236" s="24">
        <f>SUM(AG145,AG158,AG170,AG183)</f>
        <v/>
      </c>
      <c r="AH236" s="24">
        <f>SUM(AH145,AH158,AH170,AH183)</f>
        <v/>
      </c>
      <c r="AI236" s="24">
        <f>SUM(AI145,AI158,AI170,AI183)</f>
        <v/>
      </c>
      <c r="AJ236" s="24">
        <f>SUM(AJ145,AJ158,AJ170,AJ183)</f>
        <v/>
      </c>
      <c r="AK236" s="24">
        <f>SUM(AK145,AK158,AK170,AK183)</f>
        <v/>
      </c>
      <c r="AL236" s="24">
        <f>SUM(AL145,AL158,AL170,AL183)</f>
        <v/>
      </c>
      <c r="AM236" s="24">
        <f>SUM(AM145,AM158,AM170,AM183)</f>
        <v/>
      </c>
      <c r="AN236" s="24">
        <f>SUM(AN145,AN158,AN170,AN183)</f>
        <v/>
      </c>
      <c r="AO236" s="24">
        <f>SUM(AO145,AO158,AO170,AO183)</f>
        <v/>
      </c>
      <c r="AP236" s="24">
        <f>SUM(AP145,AP158,AP170,AP183)</f>
        <v/>
      </c>
      <c r="AQ236" s="24">
        <f>SUM(AQ145,AQ158,AQ170,AQ183)</f>
        <v/>
      </c>
      <c r="AR236" s="24">
        <f>SUM(AR145,AR158,AR170,AR183)</f>
        <v/>
      </c>
      <c r="AS236" s="24">
        <f>SUM(AS145,AS158,AS170,AS183)</f>
        <v/>
      </c>
      <c r="AT236" s="24">
        <f>SUM(AT145,AT158,AT170,AT183)</f>
        <v/>
      </c>
      <c r="AU236" s="24">
        <f>SUM(AU145,AU158,AU170,AU183)</f>
        <v/>
      </c>
      <c r="AV236" s="24">
        <f>SUM(AV145,AV158,AV170,AV183)</f>
        <v/>
      </c>
      <c r="AW236" s="24">
        <f>SUM(AW145,AW158,AW170,AW183)</f>
        <v/>
      </c>
      <c r="AX236" s="24">
        <f>SUM(AX145,AX158,AX170,AX183)</f>
        <v/>
      </c>
      <c r="AY236" s="24">
        <f>SUM(AY145,AY158,AY170,AY183)</f>
        <v/>
      </c>
      <c r="AZ236" s="24">
        <f>SUM(AZ145,AZ158,AZ170,AZ183)</f>
        <v/>
      </c>
      <c r="BA236" s="24">
        <f>SUM(BA145,BA158,BA170,BA183)</f>
        <v/>
      </c>
      <c r="BB236" s="24">
        <f>SUM(BB145,BB158,BB170,BB183)</f>
        <v/>
      </c>
      <c r="BC236" s="24">
        <f>SUM(BC145,BC158,BC170,BC183)</f>
        <v/>
      </c>
      <c r="BD236" s="24">
        <f>SUM(BD145,BD158,BD170,BD183)</f>
        <v/>
      </c>
      <c r="BE236" s="24">
        <f>SUM(BE145,BE158,BE170,BE183)</f>
        <v/>
      </c>
      <c r="BF236" s="24">
        <f>SUM(BF145,BF158,BF170,BF183)</f>
        <v/>
      </c>
      <c r="BG236" s="24">
        <f>SUM(BG145,BG158,BG170,BG183)</f>
        <v/>
      </c>
      <c r="BH236" s="24">
        <f>SUM(BH145,BH158,BH170,BH183)</f>
        <v/>
      </c>
      <c r="BI236" s="24">
        <f>SUM(BI145,BI158,BI170,BI183)</f>
        <v/>
      </c>
      <c r="BJ236" s="24">
        <f>SUM(BJ145,BJ158,BJ170,BJ183)</f>
        <v/>
      </c>
      <c r="BK236" s="24">
        <f>SUM(BK145,BK158,BK170,BK183)</f>
        <v/>
      </c>
      <c r="BL236" s="24">
        <f>SUM(BL145,BL158,BL170,BL183)</f>
        <v/>
      </c>
      <c r="BM236" s="24">
        <f>SUM(BM145,BM158,BM170,BM183)</f>
        <v/>
      </c>
      <c r="BN236" s="24">
        <f>SUM(BN145,BN158,BN170,BN183)</f>
        <v/>
      </c>
      <c r="BO236" s="24">
        <f>SUM(BO145,BO158,BO170,BO183)</f>
        <v/>
      </c>
      <c r="BP236" s="24">
        <f>SUM(BP145,BP158,BP170,BP183)</f>
        <v/>
      </c>
      <c r="BQ236" s="24">
        <f>SUM(BQ145,BQ158,BQ170,BQ183)</f>
        <v/>
      </c>
      <c r="BR236" s="24">
        <f>SUM(BR145,BR158,BR170,BR183)</f>
        <v/>
      </c>
      <c r="BS236" s="24">
        <f>SUM(BS145,BS158,BS170,BS183)</f>
        <v/>
      </c>
      <c r="BT236" s="24">
        <f>SUM(BT145,BT158,BT170,BT183)</f>
        <v/>
      </c>
      <c r="BU236" s="24">
        <f>SUM(BU145,BU158,BU170,BU183)</f>
        <v/>
      </c>
      <c r="BV236" s="24">
        <f>SUM(BV145,BV158,BV170,BV183)</f>
        <v/>
      </c>
      <c r="BW236" s="24">
        <f>SUM(BW145,BW158,BW170,BW183)</f>
        <v/>
      </c>
      <c r="BX236" s="24">
        <f>SUM(BX145,BX158,BX170,BX183)</f>
        <v/>
      </c>
      <c r="BY236" s="24">
        <f>SUM(BY145,BY158,BY170,BY183)</f>
        <v/>
      </c>
      <c r="BZ236" s="24">
        <f>SUM(BZ145,BZ158,BZ170,BZ183)</f>
        <v/>
      </c>
      <c r="CA236" s="24">
        <f>SUM(CA145,CA158,CA170,CA183)</f>
        <v/>
      </c>
      <c r="CB236" s="24">
        <f>SUM(CB145,CB158,CB170,CB183)</f>
        <v/>
      </c>
      <c r="CC236" s="24">
        <f>SUM(CC145,CC158,CC170,CC183)</f>
        <v/>
      </c>
      <c r="CD236" s="24">
        <f>SUM(CD145,CD158,CD170,CD183)</f>
        <v/>
      </c>
      <c r="CE236" s="24">
        <f>SUM(CE145,CE158,CE170,CE183)</f>
        <v/>
      </c>
      <c r="CF236" s="24">
        <f>SUM(CF145,CF158,CF170,CF183)</f>
        <v/>
      </c>
      <c r="CG236" s="24">
        <f>SUM(CG145,CG158,CG170,CG183)</f>
        <v/>
      </c>
      <c r="CH236" s="24">
        <f>SUM(CH145,CH158,CH170,CH183)</f>
        <v/>
      </c>
      <c r="CI236" s="24">
        <f>SUM(CI145,CI158,CI170,CI183)</f>
        <v/>
      </c>
      <c r="CJ236" s="24">
        <f>SUM(CJ145,CJ158,CJ170,CJ183)</f>
        <v/>
      </c>
      <c r="CK236" s="24">
        <f>SUM(CK145,CK158,CK170,CK183)</f>
        <v/>
      </c>
      <c r="CL236" s="24">
        <f>SUM(CL145,CL158,CL170,CL183)</f>
        <v/>
      </c>
      <c r="CM236" s="24">
        <f>SUM(CM145,CM158,CM170,CM183)</f>
        <v/>
      </c>
      <c r="CN236" s="24">
        <f>SUM(CN145,CN158,CN170,CN183)</f>
        <v/>
      </c>
      <c r="CO236" s="24">
        <f>SUM(CO145,CO158,CO170,CO183)</f>
        <v/>
      </c>
      <c r="CP236" s="24">
        <f>SUM(CP145,CP158,CP170,CP183)</f>
        <v/>
      </c>
      <c r="CQ236" s="24">
        <f>SUM(CQ145,CQ158,CQ170,CQ183)</f>
        <v/>
      </c>
      <c r="CR236" s="24">
        <f>SUM(CR145,CR158,CR170,CR183)</f>
        <v/>
      </c>
      <c r="CS236" s="24">
        <f>SUM(CS145,CS158,CS170,CS183)</f>
        <v/>
      </c>
      <c r="CT236" s="24">
        <f>SUM(CT145,CT158,CT170,CT183)</f>
        <v/>
      </c>
      <c r="CU236" s="24">
        <f>SUM(CU145,CU158,CU170,CU183)</f>
        <v/>
      </c>
      <c r="CV236" s="24">
        <f>SUM(CV145,CV158,CV170,CV183)</f>
        <v/>
      </c>
      <c r="CW236" s="24">
        <f>SUM(CW145,CW158,CW170,CW183)</f>
        <v/>
      </c>
      <c r="CX236" s="24">
        <f>SUM(CX145,CX158,CX170,CX183)</f>
        <v/>
      </c>
      <c r="CY236" s="24">
        <f>SUM(CY145,CY158,CY170,CY183)</f>
        <v/>
      </c>
      <c r="CZ236" s="24">
        <f>SUM(CZ145,CZ158,CZ170,CZ183)</f>
        <v/>
      </c>
      <c r="DA236" s="24">
        <f>SUM(DA145,DA158,DA170,DA183)</f>
        <v/>
      </c>
      <c r="DB236" s="24">
        <f>SUM(DB145,DB158,DB170,DB183)</f>
        <v/>
      </c>
    </row>
    <row r="237" outlineLevel="3">
      <c r="E237" s="2" t="inlineStr">
        <is>
          <t>Inventory Sold</t>
        </is>
      </c>
      <c r="G237" s="21">
        <f>Currency_unit&amp;"'M"</f>
        <v/>
      </c>
      <c r="Y237" s="22">
        <f>SUM(AA237:DB237)</f>
        <v/>
      </c>
      <c r="AA237" s="24">
        <f>IF(AB$118=0,SUM(AA235:AA236),AA236*(Days_in_year-$F233)/Days_in_year+AA235)</f>
        <v/>
      </c>
      <c r="AB237" s="24">
        <f>IF(AC$118=0,SUM(AB235:AB236),AB236*(Days_in_year-$F233)/Days_in_year+AB235)</f>
        <v/>
      </c>
      <c r="AC237" s="24">
        <f>IF(AD$118=0,SUM(AC235:AC236),AC236*(Days_in_year-$F233)/Days_in_year+AC235)</f>
        <v/>
      </c>
      <c r="AD237" s="24">
        <f>IF(AE$118=0,SUM(AD235:AD236),AD236*(Days_in_year-$F233)/Days_in_year+AD235)</f>
        <v/>
      </c>
      <c r="AE237" s="24">
        <f>IF(AF$118=0,SUM(AE235:AE236),AE236*(Days_in_year-$F233)/Days_in_year+AE235)</f>
        <v/>
      </c>
      <c r="AF237" s="24">
        <f>IF(AG$118=0,SUM(AF235:AF236),AF236*(Days_in_year-$F233)/Days_in_year+AF235)</f>
        <v/>
      </c>
      <c r="AG237" s="24">
        <f>IF(AH$118=0,SUM(AG235:AG236),AG236*(Days_in_year-$F233)/Days_in_year+AG235)</f>
        <v/>
      </c>
      <c r="AH237" s="24">
        <f>IF(AI$118=0,SUM(AH235:AH236),AH236*(Days_in_year-$F233)/Days_in_year+AH235)</f>
        <v/>
      </c>
      <c r="AI237" s="24">
        <f>IF(AJ$118=0,SUM(AI235:AI236),AI236*(Days_in_year-$F233)/Days_in_year+AI235)</f>
        <v/>
      </c>
      <c r="AJ237" s="24">
        <f>IF(AK$118=0,SUM(AJ235:AJ236),AJ236*(Days_in_year-$F233)/Days_in_year+AJ235)</f>
        <v/>
      </c>
      <c r="AK237" s="24">
        <f>IF(AL$118=0,SUM(AK235:AK236),AK236*(Days_in_year-$F233)/Days_in_year+AK235)</f>
        <v/>
      </c>
      <c r="AL237" s="24">
        <f>IF(AM$118=0,SUM(AL235:AL236),AL236*(Days_in_year-$F233)/Days_in_year+AL235)</f>
        <v/>
      </c>
      <c r="AM237" s="24">
        <f>IF(AN$118=0,SUM(AM235:AM236),AM236*(Days_in_year-$F233)/Days_in_year+AM235)</f>
        <v/>
      </c>
      <c r="AN237" s="24">
        <f>IF(AO$118=0,SUM(AN235:AN236),AN236*(Days_in_year-$F233)/Days_in_year+AN235)</f>
        <v/>
      </c>
      <c r="AO237" s="24">
        <f>IF(AP$118=0,SUM(AO235:AO236),AO236*(Days_in_year-$F233)/Days_in_year+AO235)</f>
        <v/>
      </c>
      <c r="AP237" s="24">
        <f>IF(AQ$118=0,SUM(AP235:AP236),AP236*(Days_in_year-$F233)/Days_in_year+AP235)</f>
        <v/>
      </c>
      <c r="AQ237" s="24">
        <f>IF(AR$118=0,SUM(AQ235:AQ236),AQ236*(Days_in_year-$F233)/Days_in_year+AQ235)</f>
        <v/>
      </c>
      <c r="AR237" s="24">
        <f>IF(AS$118=0,SUM(AR235:AR236),AR236*(Days_in_year-$F233)/Days_in_year+AR235)</f>
        <v/>
      </c>
      <c r="AS237" s="24">
        <f>IF(AT$118=0,SUM(AS235:AS236),AS236*(Days_in_year-$F233)/Days_in_year+AS235)</f>
        <v/>
      </c>
      <c r="AT237" s="24">
        <f>IF(AU$118=0,SUM(AT235:AT236),AT236*(Days_in_year-$F233)/Days_in_year+AT235)</f>
        <v/>
      </c>
      <c r="AU237" s="24">
        <f>IF(AV$118=0,SUM(AU235:AU236),AU236*(Days_in_year-$F233)/Days_in_year+AU235)</f>
        <v/>
      </c>
      <c r="AV237" s="24">
        <f>IF(AW$118=0,SUM(AV235:AV236),AV236*(Days_in_year-$F233)/Days_in_year+AV235)</f>
        <v/>
      </c>
      <c r="AW237" s="24">
        <f>IF(AX$118=0,SUM(AW235:AW236),AW236*(Days_in_year-$F233)/Days_in_year+AW235)</f>
        <v/>
      </c>
      <c r="AX237" s="24">
        <f>IF(AY$118=0,SUM(AX235:AX236),AX236*(Days_in_year-$F233)/Days_in_year+AX235)</f>
        <v/>
      </c>
      <c r="AY237" s="24">
        <f>IF(AZ$118=0,SUM(AY235:AY236),AY236*(Days_in_year-$F233)/Days_in_year+AY235)</f>
        <v/>
      </c>
      <c r="AZ237" s="24">
        <f>IF(BA$118=0,SUM(AZ235:AZ236),AZ236*(Days_in_year-$F233)/Days_in_year+AZ235)</f>
        <v/>
      </c>
      <c r="BA237" s="24">
        <f>IF(BB$118=0,SUM(BA235:BA236),BA236*(Days_in_year-$F233)/Days_in_year+BA235)</f>
        <v/>
      </c>
      <c r="BB237" s="24">
        <f>IF(BC$118=0,SUM(BB235:BB236),BB236*(Days_in_year-$F233)/Days_in_year+BB235)</f>
        <v/>
      </c>
      <c r="BC237" s="24">
        <f>IF(BD$118=0,SUM(BC235:BC236),BC236*(Days_in_year-$F233)/Days_in_year+BC235)</f>
        <v/>
      </c>
      <c r="BD237" s="24">
        <f>IF(BE$118=0,SUM(BD235:BD236),BD236*(Days_in_year-$F233)/Days_in_year+BD235)</f>
        <v/>
      </c>
      <c r="BE237" s="24">
        <f>IF(BF$118=0,SUM(BE235:BE236),BE236*(Days_in_year-$F233)/Days_in_year+BE235)</f>
        <v/>
      </c>
      <c r="BF237" s="24">
        <f>IF(BG$118=0,SUM(BF235:BF236),BF236*(Days_in_year-$F233)/Days_in_year+BF235)</f>
        <v/>
      </c>
      <c r="BG237" s="24">
        <f>IF(BH$118=0,SUM(BG235:BG236),BG236*(Days_in_year-$F233)/Days_in_year+BG235)</f>
        <v/>
      </c>
      <c r="BH237" s="24">
        <f>IF(BI$118=0,SUM(BH235:BH236),BH236*(Days_in_year-$F233)/Days_in_year+BH235)</f>
        <v/>
      </c>
      <c r="BI237" s="24">
        <f>IF(BJ$118=0,SUM(BI235:BI236),BI236*(Days_in_year-$F233)/Days_in_year+BI235)</f>
        <v/>
      </c>
      <c r="BJ237" s="24">
        <f>IF(BK$118=0,SUM(BJ235:BJ236),BJ236*(Days_in_year-$F233)/Days_in_year+BJ235)</f>
        <v/>
      </c>
      <c r="BK237" s="24">
        <f>IF(BL$118=0,SUM(BK235:BK236),BK236*(Days_in_year-$F233)/Days_in_year+BK235)</f>
        <v/>
      </c>
      <c r="BL237" s="24">
        <f>IF(BM$118=0,SUM(BL235:BL236),BL236*(Days_in_year-$F233)/Days_in_year+BL235)</f>
        <v/>
      </c>
      <c r="BM237" s="24">
        <f>IF(BN$118=0,SUM(BM235:BM236),BM236*(Days_in_year-$F233)/Days_in_year+BM235)</f>
        <v/>
      </c>
      <c r="BN237" s="24">
        <f>IF(BO$118=0,SUM(BN235:BN236),BN236*(Days_in_year-$F233)/Days_in_year+BN235)</f>
        <v/>
      </c>
      <c r="BO237" s="24">
        <f>IF(BP$118=0,SUM(BO235:BO236),BO236*(Days_in_year-$F233)/Days_in_year+BO235)</f>
        <v/>
      </c>
      <c r="BP237" s="24">
        <f>IF(BQ$118=0,SUM(BP235:BP236),BP236*(Days_in_year-$F233)/Days_in_year+BP235)</f>
        <v/>
      </c>
      <c r="BQ237" s="24">
        <f>IF(BR$118=0,SUM(BQ235:BQ236),BQ236*(Days_in_year-$F233)/Days_in_year+BQ235)</f>
        <v/>
      </c>
      <c r="BR237" s="24">
        <f>IF(BS$118=0,SUM(BR235:BR236),BR236*(Days_in_year-$F233)/Days_in_year+BR235)</f>
        <v/>
      </c>
      <c r="BS237" s="24">
        <f>IF(BT$118=0,SUM(BS235:BS236),BS236*(Days_in_year-$F233)/Days_in_year+BS235)</f>
        <v/>
      </c>
      <c r="BT237" s="24">
        <f>IF(BU$118=0,SUM(BT235:BT236),BT236*(Days_in_year-$F233)/Days_in_year+BT235)</f>
        <v/>
      </c>
      <c r="BU237" s="24">
        <f>IF(BV$118=0,SUM(BU235:BU236),BU236*(Days_in_year-$F233)/Days_in_year+BU235)</f>
        <v/>
      </c>
      <c r="BV237" s="24">
        <f>IF(BW$118=0,SUM(BV235:BV236),BV236*(Days_in_year-$F233)/Days_in_year+BV235)</f>
        <v/>
      </c>
      <c r="BW237" s="24">
        <f>IF(BX$118=0,SUM(BW235:BW236),BW236*(Days_in_year-$F233)/Days_in_year+BW235)</f>
        <v/>
      </c>
      <c r="BX237" s="24">
        <f>IF(BY$118=0,SUM(BX235:BX236),BX236*(Days_in_year-$F233)/Days_in_year+BX235)</f>
        <v/>
      </c>
      <c r="BY237" s="24">
        <f>IF(BZ$118=0,SUM(BY235:BY236),BY236*(Days_in_year-$F233)/Days_in_year+BY235)</f>
        <v/>
      </c>
      <c r="BZ237" s="24">
        <f>IF(CA$118=0,SUM(BZ235:BZ236),BZ236*(Days_in_year-$F233)/Days_in_year+BZ235)</f>
        <v/>
      </c>
      <c r="CA237" s="24">
        <f>IF(CB$118=0,SUM(CA235:CA236),CA236*(Days_in_year-$F233)/Days_in_year+CA235)</f>
        <v/>
      </c>
      <c r="CB237" s="24">
        <f>IF(CC$118=0,SUM(CB235:CB236),CB236*(Days_in_year-$F233)/Days_in_year+CB235)</f>
        <v/>
      </c>
      <c r="CC237" s="24">
        <f>IF(CD$118=0,SUM(CC235:CC236),CC236*(Days_in_year-$F233)/Days_in_year+CC235)</f>
        <v/>
      </c>
      <c r="CD237" s="24">
        <f>IF(CE$118=0,SUM(CD235:CD236),CD236*(Days_in_year-$F233)/Days_in_year+CD235)</f>
        <v/>
      </c>
      <c r="CE237" s="24">
        <f>IF(CF$118=0,SUM(CE235:CE236),CE236*(Days_in_year-$F233)/Days_in_year+CE235)</f>
        <v/>
      </c>
      <c r="CF237" s="24">
        <f>IF(CG$118=0,SUM(CF235:CF236),CF236*(Days_in_year-$F233)/Days_in_year+CF235)</f>
        <v/>
      </c>
      <c r="CG237" s="24">
        <f>IF(CH$118=0,SUM(CG235:CG236),CG236*(Days_in_year-$F233)/Days_in_year+CG235)</f>
        <v/>
      </c>
      <c r="CH237" s="24">
        <f>IF(CI$118=0,SUM(CH235:CH236),CH236*(Days_in_year-$F233)/Days_in_year+CH235)</f>
        <v/>
      </c>
      <c r="CI237" s="24">
        <f>IF(CJ$118=0,SUM(CI235:CI236),CI236*(Days_in_year-$F233)/Days_in_year+CI235)</f>
        <v/>
      </c>
      <c r="CJ237" s="24">
        <f>IF(CK$118=0,SUM(CJ235:CJ236),CJ236*(Days_in_year-$F233)/Days_in_year+CJ235)</f>
        <v/>
      </c>
      <c r="CK237" s="24">
        <f>IF(CL$118=0,SUM(CK235:CK236),CK236*(Days_in_year-$F233)/Days_in_year+CK235)</f>
        <v/>
      </c>
      <c r="CL237" s="24">
        <f>IF(CM$118=0,SUM(CL235:CL236),CL236*(Days_in_year-$F233)/Days_in_year+CL235)</f>
        <v/>
      </c>
      <c r="CM237" s="24">
        <f>IF(CN$118=0,SUM(CM235:CM236),CM236*(Days_in_year-$F233)/Days_in_year+CM235)</f>
        <v/>
      </c>
      <c r="CN237" s="24">
        <f>IF(CO$118=0,SUM(CN235:CN236),CN236*(Days_in_year-$F233)/Days_in_year+CN235)</f>
        <v/>
      </c>
      <c r="CO237" s="24">
        <f>IF(CP$118=0,SUM(CO235:CO236),CO236*(Days_in_year-$F233)/Days_in_year+CO235)</f>
        <v/>
      </c>
      <c r="CP237" s="24">
        <f>IF(CQ$118=0,SUM(CP235:CP236),CP236*(Days_in_year-$F233)/Days_in_year+CP235)</f>
        <v/>
      </c>
      <c r="CQ237" s="24">
        <f>IF(CR$118=0,SUM(CQ235:CQ236),CQ236*(Days_in_year-$F233)/Days_in_year+CQ235)</f>
        <v/>
      </c>
      <c r="CR237" s="24">
        <f>IF(CS$118=0,SUM(CR235:CR236),CR236*(Days_in_year-$F233)/Days_in_year+CR235)</f>
        <v/>
      </c>
      <c r="CS237" s="24">
        <f>IF(CT$118=0,SUM(CS235:CS236),CS236*(Days_in_year-$F233)/Days_in_year+CS235)</f>
        <v/>
      </c>
      <c r="CT237" s="24">
        <f>IF(CU$118=0,SUM(CT235:CT236),CT236*(Days_in_year-$F233)/Days_in_year+CT235)</f>
        <v/>
      </c>
      <c r="CU237" s="24">
        <f>IF(CV$118=0,SUM(CU235:CU236),CU236*(Days_in_year-$F233)/Days_in_year+CU235)</f>
        <v/>
      </c>
      <c r="CV237" s="24">
        <f>IF(CW$118=0,SUM(CV235:CV236),CV236*(Days_in_year-$F233)/Days_in_year+CV235)</f>
        <v/>
      </c>
      <c r="CW237" s="24">
        <f>IF(CX$118=0,SUM(CW235:CW236),CW236*(Days_in_year-$F233)/Days_in_year+CW235)</f>
        <v/>
      </c>
      <c r="CX237" s="24">
        <f>IF(CY$118=0,SUM(CX235:CX236),CX236*(Days_in_year-$F233)/Days_in_year+CX235)</f>
        <v/>
      </c>
      <c r="CY237" s="24">
        <f>IF(CZ$118=0,SUM(CY235:CY236),CY236*(Days_in_year-$F233)/Days_in_year+CY235)</f>
        <v/>
      </c>
      <c r="CZ237" s="24">
        <f>IF(DA$118=0,SUM(CZ235:CZ236),CZ236*(Days_in_year-$F233)/Days_in_year+CZ235)</f>
        <v/>
      </c>
      <c r="DA237" s="24">
        <f>IF(DB$118=0,SUM(DA235:DA236),DA236*(Days_in_year-$F233)/Days_in_year+DA235)</f>
        <v/>
      </c>
      <c r="DB237" s="24">
        <f>IF(DC$118=0,SUM(DB235:DB236),DB236*(Days_in_year-$F233)/Days_in_year+DB235)</f>
        <v/>
      </c>
    </row>
    <row r="238" outlineLevel="3">
      <c r="E238" s="28" t="inlineStr">
        <is>
          <t>Inventory c/f</t>
        </is>
      </c>
      <c r="G238" s="21">
        <f>Currency_unit&amp;"'M"</f>
        <v/>
      </c>
      <c r="Z238" s="29">
        <f>Assumptions!$F$29</f>
        <v/>
      </c>
      <c r="AA238" s="38">
        <f>SUM(AA235:AA236)-SUM(AA237)</f>
        <v/>
      </c>
      <c r="AB238" s="38">
        <f>SUM(AB235:AB236)-SUM(AB237)</f>
        <v/>
      </c>
      <c r="AC238" s="38">
        <f>SUM(AC235:AC236)-SUM(AC237)</f>
        <v/>
      </c>
      <c r="AD238" s="38">
        <f>SUM(AD235:AD236)-SUM(AD237)</f>
        <v/>
      </c>
      <c r="AE238" s="38">
        <f>SUM(AE235:AE236)-SUM(AE237)</f>
        <v/>
      </c>
      <c r="AF238" s="38">
        <f>SUM(AF235:AF236)-SUM(AF237)</f>
        <v/>
      </c>
      <c r="AG238" s="38">
        <f>SUM(AG235:AG236)-SUM(AG237)</f>
        <v/>
      </c>
      <c r="AH238" s="38">
        <f>SUM(AH235:AH236)-SUM(AH237)</f>
        <v/>
      </c>
      <c r="AI238" s="38">
        <f>SUM(AI235:AI236)-SUM(AI237)</f>
        <v/>
      </c>
      <c r="AJ238" s="38">
        <f>SUM(AJ235:AJ236)-SUM(AJ237)</f>
        <v/>
      </c>
      <c r="AK238" s="38">
        <f>SUM(AK235:AK236)-SUM(AK237)</f>
        <v/>
      </c>
      <c r="AL238" s="38">
        <f>SUM(AL235:AL236)-SUM(AL237)</f>
        <v/>
      </c>
      <c r="AM238" s="38">
        <f>SUM(AM235:AM236)-SUM(AM237)</f>
        <v/>
      </c>
      <c r="AN238" s="38">
        <f>SUM(AN235:AN236)-SUM(AN237)</f>
        <v/>
      </c>
      <c r="AO238" s="38">
        <f>SUM(AO235:AO236)-SUM(AO237)</f>
        <v/>
      </c>
      <c r="AP238" s="38">
        <f>SUM(AP235:AP236)-SUM(AP237)</f>
        <v/>
      </c>
      <c r="AQ238" s="38">
        <f>SUM(AQ235:AQ236)-SUM(AQ237)</f>
        <v/>
      </c>
      <c r="AR238" s="38">
        <f>SUM(AR235:AR236)-SUM(AR237)</f>
        <v/>
      </c>
      <c r="AS238" s="38">
        <f>SUM(AS235:AS236)-SUM(AS237)</f>
        <v/>
      </c>
      <c r="AT238" s="38">
        <f>SUM(AT235:AT236)-SUM(AT237)</f>
        <v/>
      </c>
      <c r="AU238" s="38">
        <f>SUM(AU235:AU236)-SUM(AU237)</f>
        <v/>
      </c>
      <c r="AV238" s="38">
        <f>SUM(AV235:AV236)-SUM(AV237)</f>
        <v/>
      </c>
      <c r="AW238" s="38">
        <f>SUM(AW235:AW236)-SUM(AW237)</f>
        <v/>
      </c>
      <c r="AX238" s="38">
        <f>SUM(AX235:AX236)-SUM(AX237)</f>
        <v/>
      </c>
      <c r="AY238" s="38">
        <f>SUM(AY235:AY236)-SUM(AY237)</f>
        <v/>
      </c>
      <c r="AZ238" s="38">
        <f>SUM(AZ235:AZ236)-SUM(AZ237)</f>
        <v/>
      </c>
      <c r="BA238" s="38">
        <f>SUM(BA235:BA236)-SUM(BA237)</f>
        <v/>
      </c>
      <c r="BB238" s="38">
        <f>SUM(BB235:BB236)-SUM(BB237)</f>
        <v/>
      </c>
      <c r="BC238" s="38">
        <f>SUM(BC235:BC236)-SUM(BC237)</f>
        <v/>
      </c>
      <c r="BD238" s="38">
        <f>SUM(BD235:BD236)-SUM(BD237)</f>
        <v/>
      </c>
      <c r="BE238" s="38">
        <f>SUM(BE235:BE236)-SUM(BE237)</f>
        <v/>
      </c>
      <c r="BF238" s="38">
        <f>SUM(BF235:BF236)-SUM(BF237)</f>
        <v/>
      </c>
      <c r="BG238" s="38">
        <f>SUM(BG235:BG236)-SUM(BG237)</f>
        <v/>
      </c>
      <c r="BH238" s="38">
        <f>SUM(BH235:BH236)-SUM(BH237)</f>
        <v/>
      </c>
      <c r="BI238" s="38">
        <f>SUM(BI235:BI236)-SUM(BI237)</f>
        <v/>
      </c>
      <c r="BJ238" s="38">
        <f>SUM(BJ235:BJ236)-SUM(BJ237)</f>
        <v/>
      </c>
      <c r="BK238" s="38">
        <f>SUM(BK235:BK236)-SUM(BK237)</f>
        <v/>
      </c>
      <c r="BL238" s="38">
        <f>SUM(BL235:BL236)-SUM(BL237)</f>
        <v/>
      </c>
      <c r="BM238" s="38">
        <f>SUM(BM235:BM236)-SUM(BM237)</f>
        <v/>
      </c>
      <c r="BN238" s="38">
        <f>SUM(BN235:BN236)-SUM(BN237)</f>
        <v/>
      </c>
      <c r="BO238" s="38">
        <f>SUM(BO235:BO236)-SUM(BO237)</f>
        <v/>
      </c>
      <c r="BP238" s="38">
        <f>SUM(BP235:BP236)-SUM(BP237)</f>
        <v/>
      </c>
      <c r="BQ238" s="38">
        <f>SUM(BQ235:BQ236)-SUM(BQ237)</f>
        <v/>
      </c>
      <c r="BR238" s="38">
        <f>SUM(BR235:BR236)-SUM(BR237)</f>
        <v/>
      </c>
      <c r="BS238" s="38">
        <f>SUM(BS235:BS236)-SUM(BS237)</f>
        <v/>
      </c>
      <c r="BT238" s="38">
        <f>SUM(BT235:BT236)-SUM(BT237)</f>
        <v/>
      </c>
      <c r="BU238" s="38">
        <f>SUM(BU235:BU236)-SUM(BU237)</f>
        <v/>
      </c>
      <c r="BV238" s="38">
        <f>SUM(BV235:BV236)-SUM(BV237)</f>
        <v/>
      </c>
      <c r="BW238" s="38">
        <f>SUM(BW235:BW236)-SUM(BW237)</f>
        <v/>
      </c>
      <c r="BX238" s="38">
        <f>SUM(BX235:BX236)-SUM(BX237)</f>
        <v/>
      </c>
      <c r="BY238" s="38">
        <f>SUM(BY235:BY236)-SUM(BY237)</f>
        <v/>
      </c>
      <c r="BZ238" s="38">
        <f>SUM(BZ235:BZ236)-SUM(BZ237)</f>
        <v/>
      </c>
      <c r="CA238" s="38">
        <f>SUM(CA235:CA236)-SUM(CA237)</f>
        <v/>
      </c>
      <c r="CB238" s="38">
        <f>SUM(CB235:CB236)-SUM(CB237)</f>
        <v/>
      </c>
      <c r="CC238" s="38">
        <f>SUM(CC235:CC236)-SUM(CC237)</f>
        <v/>
      </c>
      <c r="CD238" s="38">
        <f>SUM(CD235:CD236)-SUM(CD237)</f>
        <v/>
      </c>
      <c r="CE238" s="38">
        <f>SUM(CE235:CE236)-SUM(CE237)</f>
        <v/>
      </c>
      <c r="CF238" s="38">
        <f>SUM(CF235:CF236)-SUM(CF237)</f>
        <v/>
      </c>
      <c r="CG238" s="38">
        <f>SUM(CG235:CG236)-SUM(CG237)</f>
        <v/>
      </c>
      <c r="CH238" s="38">
        <f>SUM(CH235:CH236)-SUM(CH237)</f>
        <v/>
      </c>
      <c r="CI238" s="38">
        <f>SUM(CI235:CI236)-SUM(CI237)</f>
        <v/>
      </c>
      <c r="CJ238" s="38">
        <f>SUM(CJ235:CJ236)-SUM(CJ237)</f>
        <v/>
      </c>
      <c r="CK238" s="38">
        <f>SUM(CK235:CK236)-SUM(CK237)</f>
        <v/>
      </c>
      <c r="CL238" s="38">
        <f>SUM(CL235:CL236)-SUM(CL237)</f>
        <v/>
      </c>
      <c r="CM238" s="38">
        <f>SUM(CM235:CM236)-SUM(CM237)</f>
        <v/>
      </c>
      <c r="CN238" s="38">
        <f>SUM(CN235:CN236)-SUM(CN237)</f>
        <v/>
      </c>
      <c r="CO238" s="38">
        <f>SUM(CO235:CO236)-SUM(CO237)</f>
        <v/>
      </c>
      <c r="CP238" s="38">
        <f>SUM(CP235:CP236)-SUM(CP237)</f>
        <v/>
      </c>
      <c r="CQ238" s="38">
        <f>SUM(CQ235:CQ236)-SUM(CQ237)</f>
        <v/>
      </c>
      <c r="CR238" s="38">
        <f>SUM(CR235:CR236)-SUM(CR237)</f>
        <v/>
      </c>
      <c r="CS238" s="38">
        <f>SUM(CS235:CS236)-SUM(CS237)</f>
        <v/>
      </c>
      <c r="CT238" s="38">
        <f>SUM(CT235:CT236)-SUM(CT237)</f>
        <v/>
      </c>
      <c r="CU238" s="38">
        <f>SUM(CU235:CU236)-SUM(CU237)</f>
        <v/>
      </c>
      <c r="CV238" s="38">
        <f>SUM(CV235:CV236)-SUM(CV237)</f>
        <v/>
      </c>
      <c r="CW238" s="38">
        <f>SUM(CW235:CW236)-SUM(CW237)</f>
        <v/>
      </c>
      <c r="CX238" s="38">
        <f>SUM(CX235:CX236)-SUM(CX237)</f>
        <v/>
      </c>
      <c r="CY238" s="38">
        <f>SUM(CY235:CY236)-SUM(CY237)</f>
        <v/>
      </c>
      <c r="CZ238" s="38">
        <f>SUM(CZ235:CZ236)-SUM(CZ237)</f>
        <v/>
      </c>
      <c r="DA238" s="38">
        <f>SUM(DA235:DA236)-SUM(DA237)</f>
        <v/>
      </c>
      <c r="DB238" s="38">
        <f>SUM(DB235:DB236)-SUM(DB237)</f>
        <v/>
      </c>
    </row>
    <row r="239" outlineLevel="3"/>
    <row r="240" outlineLevel="3">
      <c r="E240" s="2" t="inlineStr">
        <is>
          <t>Change in Inventory</t>
        </is>
      </c>
      <c r="G240" s="21">
        <f>Currency_unit&amp;"'M"</f>
        <v/>
      </c>
      <c r="AA240" s="24">
        <f>Z238-AA238</f>
        <v/>
      </c>
      <c r="AB240" s="24">
        <f>AA238-AB238</f>
        <v/>
      </c>
      <c r="AC240" s="24">
        <f>AB238-AC238</f>
        <v/>
      </c>
      <c r="AD240" s="24">
        <f>AC238-AD238</f>
        <v/>
      </c>
      <c r="AE240" s="24">
        <f>AD238-AE238</f>
        <v/>
      </c>
      <c r="AF240" s="24">
        <f>AE238-AF238</f>
        <v/>
      </c>
      <c r="AG240" s="24">
        <f>AF238-AG238</f>
        <v/>
      </c>
      <c r="AH240" s="24">
        <f>AG238-AH238</f>
        <v/>
      </c>
      <c r="AI240" s="24">
        <f>AH238-AI238</f>
        <v/>
      </c>
      <c r="AJ240" s="24">
        <f>AI238-AJ238</f>
        <v/>
      </c>
      <c r="AK240" s="24">
        <f>AJ238-AK238</f>
        <v/>
      </c>
      <c r="AL240" s="24">
        <f>AK238-AL238</f>
        <v/>
      </c>
      <c r="AM240" s="24">
        <f>AL238-AM238</f>
        <v/>
      </c>
      <c r="AN240" s="24">
        <f>AM238-AN238</f>
        <v/>
      </c>
      <c r="AO240" s="24">
        <f>AN238-AO238</f>
        <v/>
      </c>
      <c r="AP240" s="24">
        <f>AO238-AP238</f>
        <v/>
      </c>
      <c r="AQ240" s="24">
        <f>AP238-AQ238</f>
        <v/>
      </c>
      <c r="AR240" s="24">
        <f>AQ238-AR238</f>
        <v/>
      </c>
      <c r="AS240" s="24">
        <f>AR238-AS238</f>
        <v/>
      </c>
      <c r="AT240" s="24">
        <f>AS238-AT238</f>
        <v/>
      </c>
      <c r="AU240" s="24">
        <f>AT238-AU238</f>
        <v/>
      </c>
      <c r="AV240" s="24">
        <f>AU238-AV238</f>
        <v/>
      </c>
      <c r="AW240" s="24">
        <f>AV238-AW238</f>
        <v/>
      </c>
      <c r="AX240" s="24">
        <f>AW238-AX238</f>
        <v/>
      </c>
      <c r="AY240" s="24">
        <f>AX238-AY238</f>
        <v/>
      </c>
      <c r="AZ240" s="24">
        <f>AY238-AZ238</f>
        <v/>
      </c>
      <c r="BA240" s="24">
        <f>AZ238-BA238</f>
        <v/>
      </c>
      <c r="BB240" s="24">
        <f>BA238-BB238</f>
        <v/>
      </c>
      <c r="BC240" s="24">
        <f>BB238-BC238</f>
        <v/>
      </c>
      <c r="BD240" s="24">
        <f>BC238-BD238</f>
        <v/>
      </c>
      <c r="BE240" s="24">
        <f>BD238-BE238</f>
        <v/>
      </c>
      <c r="BF240" s="24">
        <f>BE238-BF238</f>
        <v/>
      </c>
      <c r="BG240" s="24">
        <f>BF238-BG238</f>
        <v/>
      </c>
      <c r="BH240" s="24">
        <f>BG238-BH238</f>
        <v/>
      </c>
      <c r="BI240" s="24">
        <f>BH238-BI238</f>
        <v/>
      </c>
      <c r="BJ240" s="24">
        <f>BI238-BJ238</f>
        <v/>
      </c>
      <c r="BK240" s="24">
        <f>BJ238-BK238</f>
        <v/>
      </c>
      <c r="BL240" s="24">
        <f>BK238-BL238</f>
        <v/>
      </c>
      <c r="BM240" s="24">
        <f>BL238-BM238</f>
        <v/>
      </c>
      <c r="BN240" s="24">
        <f>BM238-BN238</f>
        <v/>
      </c>
      <c r="BO240" s="24">
        <f>BN238-BO238</f>
        <v/>
      </c>
      <c r="BP240" s="24">
        <f>BO238-BP238</f>
        <v/>
      </c>
      <c r="BQ240" s="24">
        <f>BP238-BQ238</f>
        <v/>
      </c>
      <c r="BR240" s="24">
        <f>BQ238-BR238</f>
        <v/>
      </c>
      <c r="BS240" s="24">
        <f>BR238-BS238</f>
        <v/>
      </c>
      <c r="BT240" s="24">
        <f>BS238-BT238</f>
        <v/>
      </c>
      <c r="BU240" s="24">
        <f>BT238-BU238</f>
        <v/>
      </c>
      <c r="BV240" s="24">
        <f>BU238-BV238</f>
        <v/>
      </c>
      <c r="BW240" s="24">
        <f>BV238-BW238</f>
        <v/>
      </c>
      <c r="BX240" s="24">
        <f>BW238-BX238</f>
        <v/>
      </c>
      <c r="BY240" s="24">
        <f>BX238-BY238</f>
        <v/>
      </c>
      <c r="BZ240" s="24">
        <f>BY238-BZ238</f>
        <v/>
      </c>
      <c r="CA240" s="24">
        <f>BZ238-CA238</f>
        <v/>
      </c>
      <c r="CB240" s="24">
        <f>CA238-CB238</f>
        <v/>
      </c>
      <c r="CC240" s="24">
        <f>CB238-CC238</f>
        <v/>
      </c>
      <c r="CD240" s="24">
        <f>CC238-CD238</f>
        <v/>
      </c>
      <c r="CE240" s="24">
        <f>CD238-CE238</f>
        <v/>
      </c>
      <c r="CF240" s="24">
        <f>CE238-CF238</f>
        <v/>
      </c>
      <c r="CG240" s="24">
        <f>CF238-CG238</f>
        <v/>
      </c>
      <c r="CH240" s="24">
        <f>CG238-CH238</f>
        <v/>
      </c>
      <c r="CI240" s="24">
        <f>CH238-CI238</f>
        <v/>
      </c>
      <c r="CJ240" s="24">
        <f>CI238-CJ238</f>
        <v/>
      </c>
      <c r="CK240" s="24">
        <f>CJ238-CK238</f>
        <v/>
      </c>
      <c r="CL240" s="24">
        <f>CK238-CL238</f>
        <v/>
      </c>
      <c r="CM240" s="24">
        <f>CL238-CM238</f>
        <v/>
      </c>
      <c r="CN240" s="24">
        <f>CM238-CN238</f>
        <v/>
      </c>
      <c r="CO240" s="24">
        <f>CN238-CO238</f>
        <v/>
      </c>
      <c r="CP240" s="24">
        <f>CO238-CP238</f>
        <v/>
      </c>
      <c r="CQ240" s="24">
        <f>CP238-CQ238</f>
        <v/>
      </c>
      <c r="CR240" s="24">
        <f>CQ238-CR238</f>
        <v/>
      </c>
      <c r="CS240" s="24">
        <f>CR238-CS238</f>
        <v/>
      </c>
      <c r="CT240" s="24">
        <f>CS238-CT238</f>
        <v/>
      </c>
      <c r="CU240" s="24">
        <f>CT238-CU238</f>
        <v/>
      </c>
      <c r="CV240" s="24">
        <f>CU238-CV238</f>
        <v/>
      </c>
      <c r="CW240" s="24">
        <f>CV238-CW238</f>
        <v/>
      </c>
      <c r="CX240" s="24">
        <f>CW238-CX238</f>
        <v/>
      </c>
      <c r="CY240" s="24">
        <f>CX238-CY238</f>
        <v/>
      </c>
      <c r="CZ240" s="24">
        <f>CY238-CZ238</f>
        <v/>
      </c>
      <c r="DA240" s="24">
        <f>CZ238-DA238</f>
        <v/>
      </c>
      <c r="DB240" s="24">
        <f>DA238-DB238</f>
        <v/>
      </c>
    </row>
    <row r="241" outlineLevel="3"/>
    <row r="242" outlineLevel="2"/>
    <row r="243" outlineLevel="2" ht="18" customHeight="1" thickBot="1">
      <c r="B243" s="19" t="inlineStr">
        <is>
          <t>Trade Creditors</t>
        </is>
      </c>
      <c r="C243" s="19" t="n"/>
      <c r="D243" s="19" t="n"/>
      <c r="E243" s="19" t="n"/>
      <c r="F243" s="19" t="n"/>
      <c r="G243" s="19" t="n"/>
      <c r="H243" s="19" t="n"/>
      <c r="I243" s="19" t="n"/>
      <c r="J243" s="19" t="n"/>
      <c r="K243" s="19" t="n"/>
      <c r="L243" s="19" t="n"/>
      <c r="M243" s="19" t="n"/>
      <c r="N243" s="19" t="n"/>
      <c r="O243" s="19" t="n"/>
      <c r="P243" s="19" t="n"/>
      <c r="Q243" s="19" t="n"/>
      <c r="R243" s="19" t="n"/>
      <c r="S243" s="19" t="n"/>
      <c r="T243" s="19" t="n"/>
      <c r="U243" s="19" t="n"/>
      <c r="V243" s="19" t="n"/>
      <c r="W243" s="19" t="n"/>
      <c r="X243" s="19" t="n"/>
      <c r="Y243" s="19" t="n"/>
      <c r="Z243" s="19" t="n"/>
      <c r="AA243" s="19" t="n"/>
      <c r="AB243" s="19" t="n"/>
      <c r="AC243" s="19" t="n"/>
      <c r="AD243" s="19" t="n"/>
      <c r="AE243" s="19" t="n"/>
      <c r="AF243" s="19" t="n"/>
      <c r="AG243" s="19" t="n"/>
      <c r="AH243" s="19" t="n"/>
      <c r="AI243" s="19" t="n"/>
      <c r="AJ243" s="19" t="n"/>
      <c r="AK243" s="19" t="n"/>
      <c r="AL243" s="19" t="n"/>
      <c r="AM243" s="19" t="n"/>
      <c r="AN243" s="19" t="n"/>
      <c r="AO243" s="19" t="n"/>
      <c r="AP243" s="19" t="n"/>
      <c r="AQ243" s="19" t="n"/>
      <c r="AR243" s="19" t="n"/>
      <c r="AS243" s="19" t="n"/>
      <c r="AT243" s="19" t="n"/>
      <c r="AU243" s="19" t="n"/>
      <c r="AV243" s="19" t="n"/>
      <c r="AW243" s="19" t="n"/>
      <c r="AX243" s="19" t="n"/>
      <c r="AY243" s="19" t="n"/>
      <c r="AZ243" s="19" t="n"/>
      <c r="BA243" s="19" t="n"/>
      <c r="BB243" s="19" t="n"/>
      <c r="BC243" s="19" t="n"/>
      <c r="BD243" s="19" t="n"/>
      <c r="BE243" s="19" t="n"/>
      <c r="BF243" s="19" t="n"/>
      <c r="BG243" s="19" t="n"/>
      <c r="BH243" s="19" t="n"/>
      <c r="BI243" s="19" t="n"/>
      <c r="BJ243" s="19" t="n"/>
      <c r="BK243" s="19" t="n"/>
      <c r="BL243" s="19" t="n"/>
      <c r="BM243" s="19" t="n"/>
      <c r="BN243" s="19" t="n"/>
      <c r="BO243" s="19" t="n"/>
      <c r="BP243" s="19" t="n"/>
      <c r="BQ243" s="19" t="n"/>
      <c r="BR243" s="19" t="n"/>
      <c r="BS243" s="19" t="n"/>
      <c r="BT243" s="19" t="n"/>
      <c r="BU243" s="19" t="n"/>
      <c r="BV243" s="19" t="n"/>
      <c r="BW243" s="19" t="n"/>
      <c r="BX243" s="19" t="n"/>
      <c r="BY243" s="19" t="n"/>
      <c r="BZ243" s="19" t="n"/>
      <c r="CA243" s="19" t="n"/>
      <c r="CB243" s="19" t="n"/>
      <c r="CC243" s="19" t="n"/>
      <c r="CD243" s="19" t="n"/>
      <c r="CE243" s="19" t="n"/>
      <c r="CF243" s="19" t="n"/>
      <c r="CG243" s="19" t="n"/>
      <c r="CH243" s="19" t="n"/>
      <c r="CI243" s="19" t="n"/>
      <c r="CJ243" s="19" t="n"/>
      <c r="CK243" s="19" t="n"/>
      <c r="CL243" s="19" t="n"/>
      <c r="CM243" s="19" t="n"/>
      <c r="CN243" s="19" t="n"/>
      <c r="CO243" s="19" t="n"/>
      <c r="CP243" s="19" t="n"/>
      <c r="CQ243" s="19" t="n"/>
      <c r="CR243" s="19" t="n"/>
      <c r="CS243" s="19" t="n"/>
      <c r="CT243" s="19" t="n"/>
      <c r="CU243" s="19" t="n"/>
      <c r="CV243" s="19" t="n"/>
      <c r="CW243" s="19" t="n"/>
      <c r="CX243" s="19" t="n"/>
      <c r="CY243" s="19" t="n"/>
      <c r="CZ243" s="19" t="n"/>
      <c r="DA243" s="19" t="n"/>
      <c r="DB243" s="19" t="n"/>
      <c r="DC243" s="19" t="n"/>
    </row>
    <row r="244" outlineLevel="3" ht="15" customHeight="1" thickTop="1"/>
    <row r="245" outlineLevel="3">
      <c r="C245" s="20" t="inlineStr">
        <is>
          <t>Trade creditors account</t>
        </is>
      </c>
    </row>
    <row r="246" outlineLevel="3"/>
    <row r="247" outlineLevel="3">
      <c r="E247" s="2" t="inlineStr">
        <is>
          <t>Creditor days</t>
        </is>
      </c>
      <c r="F247" s="31">
        <f>Assumptions!F26</f>
        <v/>
      </c>
      <c r="G247" s="21" t="inlineStr">
        <is>
          <t>days</t>
        </is>
      </c>
    </row>
    <row r="248" outlineLevel="3"/>
    <row r="249" outlineLevel="3">
      <c r="E249" s="2" t="inlineStr">
        <is>
          <t>Trade creditors b/f</t>
        </is>
      </c>
      <c r="G249" s="21">
        <f>Currency_unit&amp;"'M"</f>
        <v/>
      </c>
      <c r="AA249" s="24">
        <f>Z252</f>
        <v/>
      </c>
      <c r="AB249" s="24">
        <f>AA252</f>
        <v/>
      </c>
      <c r="AC249" s="24">
        <f>AB252</f>
        <v/>
      </c>
      <c r="AD249" s="24">
        <f>AC252</f>
        <v/>
      </c>
      <c r="AE249" s="24">
        <f>AD252</f>
        <v/>
      </c>
      <c r="AF249" s="24">
        <f>AE252</f>
        <v/>
      </c>
      <c r="AG249" s="24">
        <f>AF252</f>
        <v/>
      </c>
      <c r="AH249" s="24">
        <f>AG252</f>
        <v/>
      </c>
      <c r="AI249" s="24">
        <f>AH252</f>
        <v/>
      </c>
      <c r="AJ249" s="24">
        <f>AI252</f>
        <v/>
      </c>
      <c r="AK249" s="24">
        <f>AJ252</f>
        <v/>
      </c>
      <c r="AL249" s="24">
        <f>AK252</f>
        <v/>
      </c>
      <c r="AM249" s="24">
        <f>AL252</f>
        <v/>
      </c>
      <c r="AN249" s="24">
        <f>AM252</f>
        <v/>
      </c>
      <c r="AO249" s="24">
        <f>AN252</f>
        <v/>
      </c>
      <c r="AP249" s="24">
        <f>AO252</f>
        <v/>
      </c>
      <c r="AQ249" s="24">
        <f>AP252</f>
        <v/>
      </c>
      <c r="AR249" s="24">
        <f>AQ252</f>
        <v/>
      </c>
      <c r="AS249" s="24">
        <f>AR252</f>
        <v/>
      </c>
      <c r="AT249" s="24">
        <f>AS252</f>
        <v/>
      </c>
      <c r="AU249" s="24">
        <f>AT252</f>
        <v/>
      </c>
      <c r="AV249" s="24">
        <f>AU252</f>
        <v/>
      </c>
      <c r="AW249" s="24">
        <f>AV252</f>
        <v/>
      </c>
      <c r="AX249" s="24">
        <f>AW252</f>
        <v/>
      </c>
      <c r="AY249" s="24">
        <f>AX252</f>
        <v/>
      </c>
      <c r="AZ249" s="24">
        <f>AY252</f>
        <v/>
      </c>
      <c r="BA249" s="24">
        <f>AZ252</f>
        <v/>
      </c>
      <c r="BB249" s="24">
        <f>BA252</f>
        <v/>
      </c>
      <c r="BC249" s="24">
        <f>BB252</f>
        <v/>
      </c>
      <c r="BD249" s="24">
        <f>BC252</f>
        <v/>
      </c>
      <c r="BE249" s="24">
        <f>BD252</f>
        <v/>
      </c>
      <c r="BF249" s="24">
        <f>BE252</f>
        <v/>
      </c>
      <c r="BG249" s="24">
        <f>BF252</f>
        <v/>
      </c>
      <c r="BH249" s="24">
        <f>BG252</f>
        <v/>
      </c>
      <c r="BI249" s="24">
        <f>BH252</f>
        <v/>
      </c>
      <c r="BJ249" s="24">
        <f>BI252</f>
        <v/>
      </c>
      <c r="BK249" s="24">
        <f>BJ252</f>
        <v/>
      </c>
      <c r="BL249" s="24">
        <f>BK252</f>
        <v/>
      </c>
      <c r="BM249" s="24">
        <f>BL252</f>
        <v/>
      </c>
      <c r="BN249" s="24">
        <f>BM252</f>
        <v/>
      </c>
      <c r="BO249" s="24">
        <f>BN252</f>
        <v/>
      </c>
      <c r="BP249" s="24">
        <f>BO252</f>
        <v/>
      </c>
      <c r="BQ249" s="24">
        <f>BP252</f>
        <v/>
      </c>
      <c r="BR249" s="24">
        <f>BQ252</f>
        <v/>
      </c>
      <c r="BS249" s="24">
        <f>BR252</f>
        <v/>
      </c>
      <c r="BT249" s="24">
        <f>BS252</f>
        <v/>
      </c>
      <c r="BU249" s="24">
        <f>BT252</f>
        <v/>
      </c>
      <c r="BV249" s="24">
        <f>BU252</f>
        <v/>
      </c>
      <c r="BW249" s="24">
        <f>BV252</f>
        <v/>
      </c>
      <c r="BX249" s="24">
        <f>BW252</f>
        <v/>
      </c>
      <c r="BY249" s="24">
        <f>BX252</f>
        <v/>
      </c>
      <c r="BZ249" s="24">
        <f>BY252</f>
        <v/>
      </c>
      <c r="CA249" s="24">
        <f>BZ252</f>
        <v/>
      </c>
      <c r="CB249" s="24">
        <f>CA252</f>
        <v/>
      </c>
      <c r="CC249" s="24">
        <f>CB252</f>
        <v/>
      </c>
      <c r="CD249" s="24">
        <f>CC252</f>
        <v/>
      </c>
      <c r="CE249" s="24">
        <f>CD252</f>
        <v/>
      </c>
      <c r="CF249" s="24">
        <f>CE252</f>
        <v/>
      </c>
      <c r="CG249" s="24">
        <f>CF252</f>
        <v/>
      </c>
      <c r="CH249" s="24">
        <f>CG252</f>
        <v/>
      </c>
      <c r="CI249" s="24">
        <f>CH252</f>
        <v/>
      </c>
      <c r="CJ249" s="24">
        <f>CI252</f>
        <v/>
      </c>
      <c r="CK249" s="24">
        <f>CJ252</f>
        <v/>
      </c>
      <c r="CL249" s="24">
        <f>CK252</f>
        <v/>
      </c>
      <c r="CM249" s="24">
        <f>CL252</f>
        <v/>
      </c>
      <c r="CN249" s="24">
        <f>CM252</f>
        <v/>
      </c>
      <c r="CO249" s="24">
        <f>CN252</f>
        <v/>
      </c>
      <c r="CP249" s="24">
        <f>CO252</f>
        <v/>
      </c>
      <c r="CQ249" s="24">
        <f>CP252</f>
        <v/>
      </c>
      <c r="CR249" s="24">
        <f>CQ252</f>
        <v/>
      </c>
      <c r="CS249" s="24">
        <f>CR252</f>
        <v/>
      </c>
      <c r="CT249" s="24">
        <f>CS252</f>
        <v/>
      </c>
      <c r="CU249" s="24">
        <f>CT252</f>
        <v/>
      </c>
      <c r="CV249" s="24">
        <f>CU252</f>
        <v/>
      </c>
      <c r="CW249" s="24">
        <f>CV252</f>
        <v/>
      </c>
      <c r="CX249" s="24">
        <f>CW252</f>
        <v/>
      </c>
      <c r="CY249" s="24">
        <f>CX252</f>
        <v/>
      </c>
      <c r="CZ249" s="24">
        <f>CY252</f>
        <v/>
      </c>
      <c r="DA249" s="24">
        <f>CZ252</f>
        <v/>
      </c>
      <c r="DB249" s="24">
        <f>DA252</f>
        <v/>
      </c>
    </row>
    <row r="250" outlineLevel="3">
      <c r="E250" s="2" t="inlineStr">
        <is>
          <t>Total OPEX</t>
        </is>
      </c>
      <c r="G250" s="21">
        <f>Currency_unit&amp;"'M"</f>
        <v/>
      </c>
      <c r="Y250" s="22">
        <f>SUM(AA250:DB250)</f>
        <v/>
      </c>
      <c r="AA250" s="24">
        <f>SUM(AA145,AA158,AA170,AA183,AA187,AA199)</f>
        <v/>
      </c>
      <c r="AB250" s="24">
        <f>SUM(AB145,AB158,AB170,AB183,AB187,AB199)</f>
        <v/>
      </c>
      <c r="AC250" s="24">
        <f>SUM(AC145,AC158,AC170,AC183,AC187,AC199)</f>
        <v/>
      </c>
      <c r="AD250" s="24">
        <f>SUM(AD145,AD158,AD170,AD183,AD187,AD199)</f>
        <v/>
      </c>
      <c r="AE250" s="24">
        <f>SUM(AE145,AE158,AE170,AE183,AE187,AE199)</f>
        <v/>
      </c>
      <c r="AF250" s="24">
        <f>SUM(AF145,AF158,AF170,AF183,AF187,AF199)</f>
        <v/>
      </c>
      <c r="AG250" s="24">
        <f>SUM(AG145,AG158,AG170,AG183,AG187,AG199)</f>
        <v/>
      </c>
      <c r="AH250" s="24">
        <f>SUM(AH145,AH158,AH170,AH183,AH187,AH199)</f>
        <v/>
      </c>
      <c r="AI250" s="24">
        <f>SUM(AI145,AI158,AI170,AI183,AI187,AI199)</f>
        <v/>
      </c>
      <c r="AJ250" s="24">
        <f>SUM(AJ145,AJ158,AJ170,AJ183,AJ187,AJ199)</f>
        <v/>
      </c>
      <c r="AK250" s="24">
        <f>SUM(AK145,AK158,AK170,AK183,AK187,AK199)</f>
        <v/>
      </c>
      <c r="AL250" s="24">
        <f>SUM(AL145,AL158,AL170,AL183,AL187,AL199)</f>
        <v/>
      </c>
      <c r="AM250" s="24">
        <f>SUM(AM145,AM158,AM170,AM183,AM187,AM199)</f>
        <v/>
      </c>
      <c r="AN250" s="24">
        <f>SUM(AN145,AN158,AN170,AN183,AN187,AN199)</f>
        <v/>
      </c>
      <c r="AO250" s="24">
        <f>SUM(AO145,AO158,AO170,AO183,AO187,AO199)</f>
        <v/>
      </c>
      <c r="AP250" s="24">
        <f>SUM(AP145,AP158,AP170,AP183,AP187,AP199)</f>
        <v/>
      </c>
      <c r="AQ250" s="24">
        <f>SUM(AQ145,AQ158,AQ170,AQ183,AQ187,AQ199)</f>
        <v/>
      </c>
      <c r="AR250" s="24">
        <f>SUM(AR145,AR158,AR170,AR183,AR187,AR199)</f>
        <v/>
      </c>
      <c r="AS250" s="24">
        <f>SUM(AS145,AS158,AS170,AS183,AS187,AS199)</f>
        <v/>
      </c>
      <c r="AT250" s="24">
        <f>SUM(AT145,AT158,AT170,AT183,AT187,AT199)</f>
        <v/>
      </c>
      <c r="AU250" s="24">
        <f>SUM(AU145,AU158,AU170,AU183,AU187,AU199)</f>
        <v/>
      </c>
      <c r="AV250" s="24">
        <f>SUM(AV145,AV158,AV170,AV183,AV187,AV199)</f>
        <v/>
      </c>
      <c r="AW250" s="24">
        <f>SUM(AW145,AW158,AW170,AW183,AW187,AW199)</f>
        <v/>
      </c>
      <c r="AX250" s="24">
        <f>SUM(AX145,AX158,AX170,AX183,AX187,AX199)</f>
        <v/>
      </c>
      <c r="AY250" s="24">
        <f>SUM(AY145,AY158,AY170,AY183,AY187,AY199)</f>
        <v/>
      </c>
      <c r="AZ250" s="24">
        <f>SUM(AZ145,AZ158,AZ170,AZ183,AZ187,AZ199)</f>
        <v/>
      </c>
      <c r="BA250" s="24">
        <f>SUM(BA145,BA158,BA170,BA183,BA187,BA199)</f>
        <v/>
      </c>
      <c r="BB250" s="24">
        <f>SUM(BB145,BB158,BB170,BB183,BB187,BB199)</f>
        <v/>
      </c>
      <c r="BC250" s="24">
        <f>SUM(BC145,BC158,BC170,BC183,BC187,BC199)</f>
        <v/>
      </c>
      <c r="BD250" s="24">
        <f>SUM(BD145,BD158,BD170,BD183,BD187,BD199)</f>
        <v/>
      </c>
      <c r="BE250" s="24">
        <f>SUM(BE145,BE158,BE170,BE183,BE187,BE199)</f>
        <v/>
      </c>
      <c r="BF250" s="24">
        <f>SUM(BF145,BF158,BF170,BF183,BF187,BF199)</f>
        <v/>
      </c>
      <c r="BG250" s="24">
        <f>SUM(BG145,BG158,BG170,BG183,BG187,BG199)</f>
        <v/>
      </c>
      <c r="BH250" s="24">
        <f>SUM(BH145,BH158,BH170,BH183,BH187,BH199)</f>
        <v/>
      </c>
      <c r="BI250" s="24">
        <f>SUM(BI145,BI158,BI170,BI183,BI187,BI199)</f>
        <v/>
      </c>
      <c r="BJ250" s="24">
        <f>SUM(BJ145,BJ158,BJ170,BJ183,BJ187,BJ199)</f>
        <v/>
      </c>
      <c r="BK250" s="24">
        <f>SUM(BK145,BK158,BK170,BK183,BK187,BK199)</f>
        <v/>
      </c>
      <c r="BL250" s="24">
        <f>SUM(BL145,BL158,BL170,BL183,BL187,BL199)</f>
        <v/>
      </c>
      <c r="BM250" s="24">
        <f>SUM(BM145,BM158,BM170,BM183,BM187,BM199)</f>
        <v/>
      </c>
      <c r="BN250" s="24">
        <f>SUM(BN145,BN158,BN170,BN183,BN187,BN199)</f>
        <v/>
      </c>
      <c r="BO250" s="24">
        <f>SUM(BO145,BO158,BO170,BO183,BO187,BO199)</f>
        <v/>
      </c>
      <c r="BP250" s="24">
        <f>SUM(BP145,BP158,BP170,BP183,BP187,BP199)</f>
        <v/>
      </c>
      <c r="BQ250" s="24">
        <f>SUM(BQ145,BQ158,BQ170,BQ183,BQ187,BQ199)</f>
        <v/>
      </c>
      <c r="BR250" s="24">
        <f>SUM(BR145,BR158,BR170,BR183,BR187,BR199)</f>
        <v/>
      </c>
      <c r="BS250" s="24">
        <f>SUM(BS145,BS158,BS170,BS183,BS187,BS199)</f>
        <v/>
      </c>
      <c r="BT250" s="24">
        <f>SUM(BT145,BT158,BT170,BT183,BT187,BT199)</f>
        <v/>
      </c>
      <c r="BU250" s="24">
        <f>SUM(BU145,BU158,BU170,BU183,BU187,BU199)</f>
        <v/>
      </c>
      <c r="BV250" s="24">
        <f>SUM(BV145,BV158,BV170,BV183,BV187,BV199)</f>
        <v/>
      </c>
      <c r="BW250" s="24">
        <f>SUM(BW145,BW158,BW170,BW183,BW187,BW199)</f>
        <v/>
      </c>
      <c r="BX250" s="24">
        <f>SUM(BX145,BX158,BX170,BX183,BX187,BX199)</f>
        <v/>
      </c>
      <c r="BY250" s="24">
        <f>SUM(BY145,BY158,BY170,BY183,BY187,BY199)</f>
        <v/>
      </c>
      <c r="BZ250" s="24">
        <f>SUM(BZ145,BZ158,BZ170,BZ183,BZ187,BZ199)</f>
        <v/>
      </c>
      <c r="CA250" s="24">
        <f>SUM(CA145,CA158,CA170,CA183,CA187,CA199)</f>
        <v/>
      </c>
      <c r="CB250" s="24">
        <f>SUM(CB145,CB158,CB170,CB183,CB187,CB199)</f>
        <v/>
      </c>
      <c r="CC250" s="24">
        <f>SUM(CC145,CC158,CC170,CC183,CC187,CC199)</f>
        <v/>
      </c>
      <c r="CD250" s="24">
        <f>SUM(CD145,CD158,CD170,CD183,CD187,CD199)</f>
        <v/>
      </c>
      <c r="CE250" s="24">
        <f>SUM(CE145,CE158,CE170,CE183,CE187,CE199)</f>
        <v/>
      </c>
      <c r="CF250" s="24">
        <f>SUM(CF145,CF158,CF170,CF183,CF187,CF199)</f>
        <v/>
      </c>
      <c r="CG250" s="24">
        <f>SUM(CG145,CG158,CG170,CG183,CG187,CG199)</f>
        <v/>
      </c>
      <c r="CH250" s="24">
        <f>SUM(CH145,CH158,CH170,CH183,CH187,CH199)</f>
        <v/>
      </c>
      <c r="CI250" s="24">
        <f>SUM(CI145,CI158,CI170,CI183,CI187,CI199)</f>
        <v/>
      </c>
      <c r="CJ250" s="24">
        <f>SUM(CJ145,CJ158,CJ170,CJ183,CJ187,CJ199)</f>
        <v/>
      </c>
      <c r="CK250" s="24">
        <f>SUM(CK145,CK158,CK170,CK183,CK187,CK199)</f>
        <v/>
      </c>
      <c r="CL250" s="24">
        <f>SUM(CL145,CL158,CL170,CL183,CL187,CL199)</f>
        <v/>
      </c>
      <c r="CM250" s="24">
        <f>SUM(CM145,CM158,CM170,CM183,CM187,CM199)</f>
        <v/>
      </c>
      <c r="CN250" s="24">
        <f>SUM(CN145,CN158,CN170,CN183,CN187,CN199)</f>
        <v/>
      </c>
      <c r="CO250" s="24">
        <f>SUM(CO145,CO158,CO170,CO183,CO187,CO199)</f>
        <v/>
      </c>
      <c r="CP250" s="24">
        <f>SUM(CP145,CP158,CP170,CP183,CP187,CP199)</f>
        <v/>
      </c>
      <c r="CQ250" s="24">
        <f>SUM(CQ145,CQ158,CQ170,CQ183,CQ187,CQ199)</f>
        <v/>
      </c>
      <c r="CR250" s="24">
        <f>SUM(CR145,CR158,CR170,CR183,CR187,CR199)</f>
        <v/>
      </c>
      <c r="CS250" s="24">
        <f>SUM(CS145,CS158,CS170,CS183,CS187,CS199)</f>
        <v/>
      </c>
      <c r="CT250" s="24">
        <f>SUM(CT145,CT158,CT170,CT183,CT187,CT199)</f>
        <v/>
      </c>
      <c r="CU250" s="24">
        <f>SUM(CU145,CU158,CU170,CU183,CU187,CU199)</f>
        <v/>
      </c>
      <c r="CV250" s="24">
        <f>SUM(CV145,CV158,CV170,CV183,CV187,CV199)</f>
        <v/>
      </c>
      <c r="CW250" s="24">
        <f>SUM(CW145,CW158,CW170,CW183,CW187,CW199)</f>
        <v/>
      </c>
      <c r="CX250" s="24">
        <f>SUM(CX145,CX158,CX170,CX183,CX187,CX199)</f>
        <v/>
      </c>
      <c r="CY250" s="24">
        <f>SUM(CY145,CY158,CY170,CY183,CY187,CY199)</f>
        <v/>
      </c>
      <c r="CZ250" s="24">
        <f>SUM(CZ145,CZ158,CZ170,CZ183,CZ187,CZ199)</f>
        <v/>
      </c>
      <c r="DA250" s="24">
        <f>SUM(DA145,DA158,DA170,DA183,DA187,DA199)</f>
        <v/>
      </c>
      <c r="DB250" s="24">
        <f>SUM(DB145,DB158,DB170,DB183,DB187,DB199)</f>
        <v/>
      </c>
    </row>
    <row r="251" outlineLevel="3">
      <c r="E251" s="2" t="inlineStr">
        <is>
          <t>OPEX payment</t>
        </is>
      </c>
      <c r="G251" s="21">
        <f>Currency_unit&amp;"'M"</f>
        <v/>
      </c>
      <c r="Y251" s="22">
        <f>SUM(AA251:DB251)</f>
        <v/>
      </c>
      <c r="AA251" s="24">
        <f>IF(AB$118=0,SUM(AA249:AA250),AA250*(Days_in_year-$F247)/Days_in_year+AA249)</f>
        <v/>
      </c>
      <c r="AB251" s="24">
        <f>IF(AC$118=0,SUM(AB249:AB250),AB250*(Days_in_year-$F247)/Days_in_year+AB249)</f>
        <v/>
      </c>
      <c r="AC251" s="24">
        <f>IF(AD$118=0,SUM(AC249:AC250),AC250*(Days_in_year-$F247)/Days_in_year+AC249)</f>
        <v/>
      </c>
      <c r="AD251" s="24">
        <f>IF(AE$118=0,SUM(AD249:AD250),AD250*(Days_in_year-$F247)/Days_in_year+AD249)</f>
        <v/>
      </c>
      <c r="AE251" s="24">
        <f>IF(AF$118=0,SUM(AE249:AE250),AE250*(Days_in_year-$F247)/Days_in_year+AE249)</f>
        <v/>
      </c>
      <c r="AF251" s="24">
        <f>IF(AG$118=0,SUM(AF249:AF250),AF250*(Days_in_year-$F247)/Days_in_year+AF249)</f>
        <v/>
      </c>
      <c r="AG251" s="24">
        <f>IF(AH$118=0,SUM(AG249:AG250),AG250*(Days_in_year-$F247)/Days_in_year+AG249)</f>
        <v/>
      </c>
      <c r="AH251" s="24">
        <f>IF(AI$118=0,SUM(AH249:AH250),AH250*(Days_in_year-$F247)/Days_in_year+AH249)</f>
        <v/>
      </c>
      <c r="AI251" s="24">
        <f>IF(AJ$118=0,SUM(AI249:AI250),AI250*(Days_in_year-$F247)/Days_in_year+AI249)</f>
        <v/>
      </c>
      <c r="AJ251" s="24">
        <f>IF(AK$118=0,SUM(AJ249:AJ250),AJ250*(Days_in_year-$F247)/Days_in_year+AJ249)</f>
        <v/>
      </c>
      <c r="AK251" s="24">
        <f>IF(AL$118=0,SUM(AK249:AK250),AK250*(Days_in_year-$F247)/Days_in_year+AK249)</f>
        <v/>
      </c>
      <c r="AL251" s="24">
        <f>IF(AM$118=0,SUM(AL249:AL250),AL250*(Days_in_year-$F247)/Days_in_year+AL249)</f>
        <v/>
      </c>
      <c r="AM251" s="24">
        <f>IF(AN$118=0,SUM(AM249:AM250),AM250*(Days_in_year-$F247)/Days_in_year+AM249)</f>
        <v/>
      </c>
      <c r="AN251" s="24">
        <f>IF(AO$118=0,SUM(AN249:AN250),AN250*(Days_in_year-$F247)/Days_in_year+AN249)</f>
        <v/>
      </c>
      <c r="AO251" s="24">
        <f>IF(AP$118=0,SUM(AO249:AO250),AO250*(Days_in_year-$F247)/Days_in_year+AO249)</f>
        <v/>
      </c>
      <c r="AP251" s="24">
        <f>IF(AQ$118=0,SUM(AP249:AP250),AP250*(Days_in_year-$F247)/Days_in_year+AP249)</f>
        <v/>
      </c>
      <c r="AQ251" s="24">
        <f>IF(AR$118=0,SUM(AQ249:AQ250),AQ250*(Days_in_year-$F247)/Days_in_year+AQ249)</f>
        <v/>
      </c>
      <c r="AR251" s="24">
        <f>IF(AS$118=0,SUM(AR249:AR250),AR250*(Days_in_year-$F247)/Days_in_year+AR249)</f>
        <v/>
      </c>
      <c r="AS251" s="24">
        <f>IF(AT$118=0,SUM(AS249:AS250),AS250*(Days_in_year-$F247)/Days_in_year+AS249)</f>
        <v/>
      </c>
      <c r="AT251" s="24">
        <f>IF(AU$118=0,SUM(AT249:AT250),AT250*(Days_in_year-$F247)/Days_in_year+AT249)</f>
        <v/>
      </c>
      <c r="AU251" s="24">
        <f>IF(AV$118=0,SUM(AU249:AU250),AU250*(Days_in_year-$F247)/Days_in_year+AU249)</f>
        <v/>
      </c>
      <c r="AV251" s="24">
        <f>IF(AW$118=0,SUM(AV249:AV250),AV250*(Days_in_year-$F247)/Days_in_year+AV249)</f>
        <v/>
      </c>
      <c r="AW251" s="24">
        <f>IF(AX$118=0,SUM(AW249:AW250),AW250*(Days_in_year-$F247)/Days_in_year+AW249)</f>
        <v/>
      </c>
      <c r="AX251" s="24">
        <f>IF(AY$118=0,SUM(AX249:AX250),AX250*(Days_in_year-$F247)/Days_in_year+AX249)</f>
        <v/>
      </c>
      <c r="AY251" s="24">
        <f>IF(AZ$118=0,SUM(AY249:AY250),AY250*(Days_in_year-$F247)/Days_in_year+AY249)</f>
        <v/>
      </c>
      <c r="AZ251" s="24">
        <f>IF(BA$118=0,SUM(AZ249:AZ250),AZ250*(Days_in_year-$F247)/Days_in_year+AZ249)</f>
        <v/>
      </c>
      <c r="BA251" s="24">
        <f>IF(BB$118=0,SUM(BA249:BA250),BA250*(Days_in_year-$F247)/Days_in_year+BA249)</f>
        <v/>
      </c>
      <c r="BB251" s="24">
        <f>IF(BC$118=0,SUM(BB249:BB250),BB250*(Days_in_year-$F247)/Days_in_year+BB249)</f>
        <v/>
      </c>
      <c r="BC251" s="24">
        <f>IF(BD$118=0,SUM(BC249:BC250),BC250*(Days_in_year-$F247)/Days_in_year+BC249)</f>
        <v/>
      </c>
      <c r="BD251" s="24">
        <f>IF(BE$118=0,SUM(BD249:BD250),BD250*(Days_in_year-$F247)/Days_in_year+BD249)</f>
        <v/>
      </c>
      <c r="BE251" s="24">
        <f>IF(BF$118=0,SUM(BE249:BE250),BE250*(Days_in_year-$F247)/Days_in_year+BE249)</f>
        <v/>
      </c>
      <c r="BF251" s="24">
        <f>IF(BG$118=0,SUM(BF249:BF250),BF250*(Days_in_year-$F247)/Days_in_year+BF249)</f>
        <v/>
      </c>
      <c r="BG251" s="24">
        <f>IF(BH$118=0,SUM(BG249:BG250),BG250*(Days_in_year-$F247)/Days_in_year+BG249)</f>
        <v/>
      </c>
      <c r="BH251" s="24">
        <f>IF(BI$118=0,SUM(BH249:BH250),BH250*(Days_in_year-$F247)/Days_in_year+BH249)</f>
        <v/>
      </c>
      <c r="BI251" s="24">
        <f>IF(BJ$118=0,SUM(BI249:BI250),BI250*(Days_in_year-$F247)/Days_in_year+BI249)</f>
        <v/>
      </c>
      <c r="BJ251" s="24">
        <f>IF(BK$118=0,SUM(BJ249:BJ250),BJ250*(Days_in_year-$F247)/Days_in_year+BJ249)</f>
        <v/>
      </c>
      <c r="BK251" s="24">
        <f>IF(BL$118=0,SUM(BK249:BK250),BK250*(Days_in_year-$F247)/Days_in_year+BK249)</f>
        <v/>
      </c>
      <c r="BL251" s="24">
        <f>IF(BM$118=0,SUM(BL249:BL250),BL250*(Days_in_year-$F247)/Days_in_year+BL249)</f>
        <v/>
      </c>
      <c r="BM251" s="24">
        <f>IF(BN$118=0,SUM(BM249:BM250),BM250*(Days_in_year-$F247)/Days_in_year+BM249)</f>
        <v/>
      </c>
      <c r="BN251" s="24">
        <f>IF(BO$118=0,SUM(BN249:BN250),BN250*(Days_in_year-$F247)/Days_in_year+BN249)</f>
        <v/>
      </c>
      <c r="BO251" s="24">
        <f>IF(BP$118=0,SUM(BO249:BO250),BO250*(Days_in_year-$F247)/Days_in_year+BO249)</f>
        <v/>
      </c>
      <c r="BP251" s="24">
        <f>IF(BQ$118=0,SUM(BP249:BP250),BP250*(Days_in_year-$F247)/Days_in_year+BP249)</f>
        <v/>
      </c>
      <c r="BQ251" s="24">
        <f>IF(BR$118=0,SUM(BQ249:BQ250),BQ250*(Days_in_year-$F247)/Days_in_year+BQ249)</f>
        <v/>
      </c>
      <c r="BR251" s="24">
        <f>IF(BS$118=0,SUM(BR249:BR250),BR250*(Days_in_year-$F247)/Days_in_year+BR249)</f>
        <v/>
      </c>
      <c r="BS251" s="24">
        <f>IF(BT$118=0,SUM(BS249:BS250),BS250*(Days_in_year-$F247)/Days_in_year+BS249)</f>
        <v/>
      </c>
      <c r="BT251" s="24">
        <f>IF(BU$118=0,SUM(BT249:BT250),BT250*(Days_in_year-$F247)/Days_in_year+BT249)</f>
        <v/>
      </c>
      <c r="BU251" s="24">
        <f>IF(BV$118=0,SUM(BU249:BU250),BU250*(Days_in_year-$F247)/Days_in_year+BU249)</f>
        <v/>
      </c>
      <c r="BV251" s="24">
        <f>IF(BW$118=0,SUM(BV249:BV250),BV250*(Days_in_year-$F247)/Days_in_year+BV249)</f>
        <v/>
      </c>
      <c r="BW251" s="24">
        <f>IF(BX$118=0,SUM(BW249:BW250),BW250*(Days_in_year-$F247)/Days_in_year+BW249)</f>
        <v/>
      </c>
      <c r="BX251" s="24">
        <f>IF(BY$118=0,SUM(BX249:BX250),BX250*(Days_in_year-$F247)/Days_in_year+BX249)</f>
        <v/>
      </c>
      <c r="BY251" s="24">
        <f>IF(BZ$118=0,SUM(BY249:BY250),BY250*(Days_in_year-$F247)/Days_in_year+BY249)</f>
        <v/>
      </c>
      <c r="BZ251" s="24">
        <f>IF(CA$118=0,SUM(BZ249:BZ250),BZ250*(Days_in_year-$F247)/Days_in_year+BZ249)</f>
        <v/>
      </c>
      <c r="CA251" s="24">
        <f>IF(CB$118=0,SUM(CA249:CA250),CA250*(Days_in_year-$F247)/Days_in_year+CA249)</f>
        <v/>
      </c>
      <c r="CB251" s="24">
        <f>IF(CC$118=0,SUM(CB249:CB250),CB250*(Days_in_year-$F247)/Days_in_year+CB249)</f>
        <v/>
      </c>
      <c r="CC251" s="24">
        <f>IF(CD$118=0,SUM(CC249:CC250),CC250*(Days_in_year-$F247)/Days_in_year+CC249)</f>
        <v/>
      </c>
      <c r="CD251" s="24">
        <f>IF(CE$118=0,SUM(CD249:CD250),CD250*(Days_in_year-$F247)/Days_in_year+CD249)</f>
        <v/>
      </c>
      <c r="CE251" s="24">
        <f>IF(CF$118=0,SUM(CE249:CE250),CE250*(Days_in_year-$F247)/Days_in_year+CE249)</f>
        <v/>
      </c>
      <c r="CF251" s="24">
        <f>IF(CG$118=0,SUM(CF249:CF250),CF250*(Days_in_year-$F247)/Days_in_year+CF249)</f>
        <v/>
      </c>
      <c r="CG251" s="24">
        <f>IF(CH$118=0,SUM(CG249:CG250),CG250*(Days_in_year-$F247)/Days_in_year+CG249)</f>
        <v/>
      </c>
      <c r="CH251" s="24">
        <f>IF(CI$118=0,SUM(CH249:CH250),CH250*(Days_in_year-$F247)/Days_in_year+CH249)</f>
        <v/>
      </c>
      <c r="CI251" s="24">
        <f>IF(CJ$118=0,SUM(CI249:CI250),CI250*(Days_in_year-$F247)/Days_in_year+CI249)</f>
        <v/>
      </c>
      <c r="CJ251" s="24">
        <f>IF(CK$118=0,SUM(CJ249:CJ250),CJ250*(Days_in_year-$F247)/Days_in_year+CJ249)</f>
        <v/>
      </c>
      <c r="CK251" s="24">
        <f>IF(CL$118=0,SUM(CK249:CK250),CK250*(Days_in_year-$F247)/Days_in_year+CK249)</f>
        <v/>
      </c>
      <c r="CL251" s="24">
        <f>IF(CM$118=0,SUM(CL249:CL250),CL250*(Days_in_year-$F247)/Days_in_year+CL249)</f>
        <v/>
      </c>
      <c r="CM251" s="24">
        <f>IF(CN$118=0,SUM(CM249:CM250),CM250*(Days_in_year-$F247)/Days_in_year+CM249)</f>
        <v/>
      </c>
      <c r="CN251" s="24">
        <f>IF(CO$118=0,SUM(CN249:CN250),CN250*(Days_in_year-$F247)/Days_in_year+CN249)</f>
        <v/>
      </c>
      <c r="CO251" s="24">
        <f>IF(CP$118=0,SUM(CO249:CO250),CO250*(Days_in_year-$F247)/Days_in_year+CO249)</f>
        <v/>
      </c>
      <c r="CP251" s="24">
        <f>IF(CQ$118=0,SUM(CP249:CP250),CP250*(Days_in_year-$F247)/Days_in_year+CP249)</f>
        <v/>
      </c>
      <c r="CQ251" s="24">
        <f>IF(CR$118=0,SUM(CQ249:CQ250),CQ250*(Days_in_year-$F247)/Days_in_year+CQ249)</f>
        <v/>
      </c>
      <c r="CR251" s="24">
        <f>IF(CS$118=0,SUM(CR249:CR250),CR250*(Days_in_year-$F247)/Days_in_year+CR249)</f>
        <v/>
      </c>
      <c r="CS251" s="24">
        <f>IF(CT$118=0,SUM(CS249:CS250),CS250*(Days_in_year-$F247)/Days_in_year+CS249)</f>
        <v/>
      </c>
      <c r="CT251" s="24">
        <f>IF(CU$118=0,SUM(CT249:CT250),CT250*(Days_in_year-$F247)/Days_in_year+CT249)</f>
        <v/>
      </c>
      <c r="CU251" s="24">
        <f>IF(CV$118=0,SUM(CU249:CU250),CU250*(Days_in_year-$F247)/Days_in_year+CU249)</f>
        <v/>
      </c>
      <c r="CV251" s="24">
        <f>IF(CW$118=0,SUM(CV249:CV250),CV250*(Days_in_year-$F247)/Days_in_year+CV249)</f>
        <v/>
      </c>
      <c r="CW251" s="24">
        <f>IF(CX$118=0,SUM(CW249:CW250),CW250*(Days_in_year-$F247)/Days_in_year+CW249)</f>
        <v/>
      </c>
      <c r="CX251" s="24">
        <f>IF(CY$118=0,SUM(CX249:CX250),CX250*(Days_in_year-$F247)/Days_in_year+CX249)</f>
        <v/>
      </c>
      <c r="CY251" s="24">
        <f>IF(CZ$118=0,SUM(CY249:CY250),CY250*(Days_in_year-$F247)/Days_in_year+CY249)</f>
        <v/>
      </c>
      <c r="CZ251" s="24">
        <f>IF(DA$118=0,SUM(CZ249:CZ250),CZ250*(Days_in_year-$F247)/Days_in_year+CZ249)</f>
        <v/>
      </c>
      <c r="DA251" s="24">
        <f>IF(DB$118=0,SUM(DA249:DA250),DA250*(Days_in_year-$F247)/Days_in_year+DA249)</f>
        <v/>
      </c>
      <c r="DB251" s="24">
        <f>IF(DC$118=0,SUM(DB249:DB250),DB250*(Days_in_year-$F247)/Days_in_year+DB249)</f>
        <v/>
      </c>
    </row>
    <row r="252" outlineLevel="3">
      <c r="E252" s="28" t="inlineStr">
        <is>
          <t>Trade creditors c/f</t>
        </is>
      </c>
      <c r="G252" s="21">
        <f>Currency_unit&amp;"'M"</f>
        <v/>
      </c>
      <c r="Z252" s="29">
        <f>Assumptions!$F$30</f>
        <v/>
      </c>
      <c r="AA252" s="38">
        <f>SUM(AA249:AA250)-SUM(AA251)</f>
        <v/>
      </c>
      <c r="AB252" s="38">
        <f>SUM(AB249:AB250)-SUM(AB251)</f>
        <v/>
      </c>
      <c r="AC252" s="38">
        <f>SUM(AC249:AC250)-SUM(AC251)</f>
        <v/>
      </c>
      <c r="AD252" s="38">
        <f>SUM(AD249:AD250)-SUM(AD251)</f>
        <v/>
      </c>
      <c r="AE252" s="38">
        <f>SUM(AE249:AE250)-SUM(AE251)</f>
        <v/>
      </c>
      <c r="AF252" s="38">
        <f>SUM(AF249:AF250)-SUM(AF251)</f>
        <v/>
      </c>
      <c r="AG252" s="38">
        <f>SUM(AG249:AG250)-SUM(AG251)</f>
        <v/>
      </c>
      <c r="AH252" s="38">
        <f>SUM(AH249:AH250)-SUM(AH251)</f>
        <v/>
      </c>
      <c r="AI252" s="38">
        <f>SUM(AI249:AI250)-SUM(AI251)</f>
        <v/>
      </c>
      <c r="AJ252" s="38">
        <f>SUM(AJ249:AJ250)-SUM(AJ251)</f>
        <v/>
      </c>
      <c r="AK252" s="38">
        <f>SUM(AK249:AK250)-SUM(AK251)</f>
        <v/>
      </c>
      <c r="AL252" s="38">
        <f>SUM(AL249:AL250)-SUM(AL251)</f>
        <v/>
      </c>
      <c r="AM252" s="38">
        <f>SUM(AM249:AM250)-SUM(AM251)</f>
        <v/>
      </c>
      <c r="AN252" s="38">
        <f>SUM(AN249:AN250)-SUM(AN251)</f>
        <v/>
      </c>
      <c r="AO252" s="38">
        <f>SUM(AO249:AO250)-SUM(AO251)</f>
        <v/>
      </c>
      <c r="AP252" s="38">
        <f>SUM(AP249:AP250)-SUM(AP251)</f>
        <v/>
      </c>
      <c r="AQ252" s="38">
        <f>SUM(AQ249:AQ250)-SUM(AQ251)</f>
        <v/>
      </c>
      <c r="AR252" s="38">
        <f>SUM(AR249:AR250)-SUM(AR251)</f>
        <v/>
      </c>
      <c r="AS252" s="38">
        <f>SUM(AS249:AS250)-SUM(AS251)</f>
        <v/>
      </c>
      <c r="AT252" s="38">
        <f>SUM(AT249:AT250)-SUM(AT251)</f>
        <v/>
      </c>
      <c r="AU252" s="38">
        <f>SUM(AU249:AU250)-SUM(AU251)</f>
        <v/>
      </c>
      <c r="AV252" s="38">
        <f>SUM(AV249:AV250)-SUM(AV251)</f>
        <v/>
      </c>
      <c r="AW252" s="38">
        <f>SUM(AW249:AW250)-SUM(AW251)</f>
        <v/>
      </c>
      <c r="AX252" s="38">
        <f>SUM(AX249:AX250)-SUM(AX251)</f>
        <v/>
      </c>
      <c r="AY252" s="38">
        <f>SUM(AY249:AY250)-SUM(AY251)</f>
        <v/>
      </c>
      <c r="AZ252" s="38">
        <f>SUM(AZ249:AZ250)-SUM(AZ251)</f>
        <v/>
      </c>
      <c r="BA252" s="38">
        <f>SUM(BA249:BA250)-SUM(BA251)</f>
        <v/>
      </c>
      <c r="BB252" s="38">
        <f>SUM(BB249:BB250)-SUM(BB251)</f>
        <v/>
      </c>
      <c r="BC252" s="38">
        <f>SUM(BC249:BC250)-SUM(BC251)</f>
        <v/>
      </c>
      <c r="BD252" s="38">
        <f>SUM(BD249:BD250)-SUM(BD251)</f>
        <v/>
      </c>
      <c r="BE252" s="38">
        <f>SUM(BE249:BE250)-SUM(BE251)</f>
        <v/>
      </c>
      <c r="BF252" s="38">
        <f>SUM(BF249:BF250)-SUM(BF251)</f>
        <v/>
      </c>
      <c r="BG252" s="38">
        <f>SUM(BG249:BG250)-SUM(BG251)</f>
        <v/>
      </c>
      <c r="BH252" s="38">
        <f>SUM(BH249:BH250)-SUM(BH251)</f>
        <v/>
      </c>
      <c r="BI252" s="38">
        <f>SUM(BI249:BI250)-SUM(BI251)</f>
        <v/>
      </c>
      <c r="BJ252" s="38">
        <f>SUM(BJ249:BJ250)-SUM(BJ251)</f>
        <v/>
      </c>
      <c r="BK252" s="38">
        <f>SUM(BK249:BK250)-SUM(BK251)</f>
        <v/>
      </c>
      <c r="BL252" s="38">
        <f>SUM(BL249:BL250)-SUM(BL251)</f>
        <v/>
      </c>
      <c r="BM252" s="38">
        <f>SUM(BM249:BM250)-SUM(BM251)</f>
        <v/>
      </c>
      <c r="BN252" s="38">
        <f>SUM(BN249:BN250)-SUM(BN251)</f>
        <v/>
      </c>
      <c r="BO252" s="38">
        <f>SUM(BO249:BO250)-SUM(BO251)</f>
        <v/>
      </c>
      <c r="BP252" s="38">
        <f>SUM(BP249:BP250)-SUM(BP251)</f>
        <v/>
      </c>
      <c r="BQ252" s="38">
        <f>SUM(BQ249:BQ250)-SUM(BQ251)</f>
        <v/>
      </c>
      <c r="BR252" s="38">
        <f>SUM(BR249:BR250)-SUM(BR251)</f>
        <v/>
      </c>
      <c r="BS252" s="38">
        <f>SUM(BS249:BS250)-SUM(BS251)</f>
        <v/>
      </c>
      <c r="BT252" s="38">
        <f>SUM(BT249:BT250)-SUM(BT251)</f>
        <v/>
      </c>
      <c r="BU252" s="38">
        <f>SUM(BU249:BU250)-SUM(BU251)</f>
        <v/>
      </c>
      <c r="BV252" s="38">
        <f>SUM(BV249:BV250)-SUM(BV251)</f>
        <v/>
      </c>
      <c r="BW252" s="38">
        <f>SUM(BW249:BW250)-SUM(BW251)</f>
        <v/>
      </c>
      <c r="BX252" s="38">
        <f>SUM(BX249:BX250)-SUM(BX251)</f>
        <v/>
      </c>
      <c r="BY252" s="38">
        <f>SUM(BY249:BY250)-SUM(BY251)</f>
        <v/>
      </c>
      <c r="BZ252" s="38">
        <f>SUM(BZ249:BZ250)-SUM(BZ251)</f>
        <v/>
      </c>
      <c r="CA252" s="38">
        <f>SUM(CA249:CA250)-SUM(CA251)</f>
        <v/>
      </c>
      <c r="CB252" s="38">
        <f>SUM(CB249:CB250)-SUM(CB251)</f>
        <v/>
      </c>
      <c r="CC252" s="38">
        <f>SUM(CC249:CC250)-SUM(CC251)</f>
        <v/>
      </c>
      <c r="CD252" s="38">
        <f>SUM(CD249:CD250)-SUM(CD251)</f>
        <v/>
      </c>
      <c r="CE252" s="38">
        <f>SUM(CE249:CE250)-SUM(CE251)</f>
        <v/>
      </c>
      <c r="CF252" s="38">
        <f>SUM(CF249:CF250)-SUM(CF251)</f>
        <v/>
      </c>
      <c r="CG252" s="38">
        <f>SUM(CG249:CG250)-SUM(CG251)</f>
        <v/>
      </c>
      <c r="CH252" s="38">
        <f>SUM(CH249:CH250)-SUM(CH251)</f>
        <v/>
      </c>
      <c r="CI252" s="38">
        <f>SUM(CI249:CI250)-SUM(CI251)</f>
        <v/>
      </c>
      <c r="CJ252" s="38">
        <f>SUM(CJ249:CJ250)-SUM(CJ251)</f>
        <v/>
      </c>
      <c r="CK252" s="38">
        <f>SUM(CK249:CK250)-SUM(CK251)</f>
        <v/>
      </c>
      <c r="CL252" s="38">
        <f>SUM(CL249:CL250)-SUM(CL251)</f>
        <v/>
      </c>
      <c r="CM252" s="38">
        <f>SUM(CM249:CM250)-SUM(CM251)</f>
        <v/>
      </c>
      <c r="CN252" s="38">
        <f>SUM(CN249:CN250)-SUM(CN251)</f>
        <v/>
      </c>
      <c r="CO252" s="38">
        <f>SUM(CO249:CO250)-SUM(CO251)</f>
        <v/>
      </c>
      <c r="CP252" s="38">
        <f>SUM(CP249:CP250)-SUM(CP251)</f>
        <v/>
      </c>
      <c r="CQ252" s="38">
        <f>SUM(CQ249:CQ250)-SUM(CQ251)</f>
        <v/>
      </c>
      <c r="CR252" s="38">
        <f>SUM(CR249:CR250)-SUM(CR251)</f>
        <v/>
      </c>
      <c r="CS252" s="38">
        <f>SUM(CS249:CS250)-SUM(CS251)</f>
        <v/>
      </c>
      <c r="CT252" s="38">
        <f>SUM(CT249:CT250)-SUM(CT251)</f>
        <v/>
      </c>
      <c r="CU252" s="38">
        <f>SUM(CU249:CU250)-SUM(CU251)</f>
        <v/>
      </c>
      <c r="CV252" s="38">
        <f>SUM(CV249:CV250)-SUM(CV251)</f>
        <v/>
      </c>
      <c r="CW252" s="38">
        <f>SUM(CW249:CW250)-SUM(CW251)</f>
        <v/>
      </c>
      <c r="CX252" s="38">
        <f>SUM(CX249:CX250)-SUM(CX251)</f>
        <v/>
      </c>
      <c r="CY252" s="38">
        <f>SUM(CY249:CY250)-SUM(CY251)</f>
        <v/>
      </c>
      <c r="CZ252" s="38">
        <f>SUM(CZ249:CZ250)-SUM(CZ251)</f>
        <v/>
      </c>
      <c r="DA252" s="38">
        <f>SUM(DA249:DA250)-SUM(DA251)</f>
        <v/>
      </c>
      <c r="DB252" s="38">
        <f>SUM(DB249:DB250)-SUM(DB251)</f>
        <v/>
      </c>
    </row>
    <row r="253" outlineLevel="3"/>
    <row r="254" outlineLevel="3">
      <c r="E254" s="2" t="inlineStr">
        <is>
          <t>Change in trade creditor</t>
        </is>
      </c>
      <c r="G254" s="21">
        <f>Currency_unit&amp;"'M"</f>
        <v/>
      </c>
      <c r="AA254" s="24">
        <f>AA252-Z252</f>
        <v/>
      </c>
      <c r="AB254" s="24">
        <f>AB252-AA252</f>
        <v/>
      </c>
      <c r="AC254" s="24">
        <f>AC252-AB252</f>
        <v/>
      </c>
      <c r="AD254" s="24">
        <f>AD252-AC252</f>
        <v/>
      </c>
      <c r="AE254" s="24">
        <f>AE252-AD252</f>
        <v/>
      </c>
      <c r="AF254" s="24">
        <f>AF252-AE252</f>
        <v/>
      </c>
      <c r="AG254" s="24">
        <f>AG252-AF252</f>
        <v/>
      </c>
      <c r="AH254" s="24">
        <f>AH252-AG252</f>
        <v/>
      </c>
      <c r="AI254" s="24">
        <f>AI252-AH252</f>
        <v/>
      </c>
      <c r="AJ254" s="24">
        <f>AJ252-AI252</f>
        <v/>
      </c>
      <c r="AK254" s="24">
        <f>AK252-AJ252</f>
        <v/>
      </c>
      <c r="AL254" s="24">
        <f>AL252-AK252</f>
        <v/>
      </c>
      <c r="AM254" s="24">
        <f>AM252-AL252</f>
        <v/>
      </c>
      <c r="AN254" s="24">
        <f>AN252-AM252</f>
        <v/>
      </c>
      <c r="AO254" s="24">
        <f>AO252-AN252</f>
        <v/>
      </c>
      <c r="AP254" s="24">
        <f>AP252-AO252</f>
        <v/>
      </c>
      <c r="AQ254" s="24">
        <f>AQ252-AP252</f>
        <v/>
      </c>
      <c r="AR254" s="24">
        <f>AR252-AQ252</f>
        <v/>
      </c>
      <c r="AS254" s="24">
        <f>AS252-AR252</f>
        <v/>
      </c>
      <c r="AT254" s="24">
        <f>AT252-AS252</f>
        <v/>
      </c>
      <c r="AU254" s="24">
        <f>AU252-AT252</f>
        <v/>
      </c>
      <c r="AV254" s="24">
        <f>AV252-AU252</f>
        <v/>
      </c>
      <c r="AW254" s="24">
        <f>AW252-AV252</f>
        <v/>
      </c>
      <c r="AX254" s="24">
        <f>AX252-AW252</f>
        <v/>
      </c>
      <c r="AY254" s="24">
        <f>AY252-AX252</f>
        <v/>
      </c>
      <c r="AZ254" s="24">
        <f>AZ252-AY252</f>
        <v/>
      </c>
      <c r="BA254" s="24">
        <f>BA252-AZ252</f>
        <v/>
      </c>
      <c r="BB254" s="24">
        <f>BB252-BA252</f>
        <v/>
      </c>
      <c r="BC254" s="24">
        <f>BC252-BB252</f>
        <v/>
      </c>
      <c r="BD254" s="24">
        <f>BD252-BC252</f>
        <v/>
      </c>
      <c r="BE254" s="24">
        <f>BE252-BD252</f>
        <v/>
      </c>
      <c r="BF254" s="24">
        <f>BF252-BE252</f>
        <v/>
      </c>
      <c r="BG254" s="24">
        <f>BG252-BF252</f>
        <v/>
      </c>
      <c r="BH254" s="24">
        <f>BH252-BG252</f>
        <v/>
      </c>
      <c r="BI254" s="24">
        <f>BI252-BH252</f>
        <v/>
      </c>
      <c r="BJ254" s="24">
        <f>BJ252-BI252</f>
        <v/>
      </c>
      <c r="BK254" s="24">
        <f>BK252-BJ252</f>
        <v/>
      </c>
      <c r="BL254" s="24">
        <f>BL252-BK252</f>
        <v/>
      </c>
      <c r="BM254" s="24">
        <f>BM252-BL252</f>
        <v/>
      </c>
      <c r="BN254" s="24">
        <f>BN252-BM252</f>
        <v/>
      </c>
      <c r="BO254" s="24">
        <f>BO252-BN252</f>
        <v/>
      </c>
      <c r="BP254" s="24">
        <f>BP252-BO252</f>
        <v/>
      </c>
      <c r="BQ254" s="24">
        <f>BQ252-BP252</f>
        <v/>
      </c>
      <c r="BR254" s="24">
        <f>BR252-BQ252</f>
        <v/>
      </c>
      <c r="BS254" s="24">
        <f>BS252-BR252</f>
        <v/>
      </c>
      <c r="BT254" s="24">
        <f>BT252-BS252</f>
        <v/>
      </c>
      <c r="BU254" s="24">
        <f>BU252-BT252</f>
        <v/>
      </c>
      <c r="BV254" s="24">
        <f>BV252-BU252</f>
        <v/>
      </c>
      <c r="BW254" s="24">
        <f>BW252-BV252</f>
        <v/>
      </c>
      <c r="BX254" s="24">
        <f>BX252-BW252</f>
        <v/>
      </c>
      <c r="BY254" s="24">
        <f>BY252-BX252</f>
        <v/>
      </c>
      <c r="BZ254" s="24">
        <f>BZ252-BY252</f>
        <v/>
      </c>
      <c r="CA254" s="24">
        <f>CA252-BZ252</f>
        <v/>
      </c>
      <c r="CB254" s="24">
        <f>CB252-CA252</f>
        <v/>
      </c>
      <c r="CC254" s="24">
        <f>CC252-CB252</f>
        <v/>
      </c>
      <c r="CD254" s="24">
        <f>CD252-CC252</f>
        <v/>
      </c>
      <c r="CE254" s="24">
        <f>CE252-CD252</f>
        <v/>
      </c>
      <c r="CF254" s="24">
        <f>CF252-CE252</f>
        <v/>
      </c>
      <c r="CG254" s="24">
        <f>CG252-CF252</f>
        <v/>
      </c>
      <c r="CH254" s="24">
        <f>CH252-CG252</f>
        <v/>
      </c>
      <c r="CI254" s="24">
        <f>CI252-CH252</f>
        <v/>
      </c>
      <c r="CJ254" s="24">
        <f>CJ252-CI252</f>
        <v/>
      </c>
      <c r="CK254" s="24">
        <f>CK252-CJ252</f>
        <v/>
      </c>
      <c r="CL254" s="24">
        <f>CL252-CK252</f>
        <v/>
      </c>
      <c r="CM254" s="24">
        <f>CM252-CL252</f>
        <v/>
      </c>
      <c r="CN254" s="24">
        <f>CN252-CM252</f>
        <v/>
      </c>
      <c r="CO254" s="24">
        <f>CO252-CN252</f>
        <v/>
      </c>
      <c r="CP254" s="24">
        <f>CP252-CO252</f>
        <v/>
      </c>
      <c r="CQ254" s="24">
        <f>CQ252-CP252</f>
        <v/>
      </c>
      <c r="CR254" s="24">
        <f>CR252-CQ252</f>
        <v/>
      </c>
      <c r="CS254" s="24">
        <f>CS252-CR252</f>
        <v/>
      </c>
      <c r="CT254" s="24">
        <f>CT252-CS252</f>
        <v/>
      </c>
      <c r="CU254" s="24">
        <f>CU252-CT252</f>
        <v/>
      </c>
      <c r="CV254" s="24">
        <f>CV252-CU252</f>
        <v/>
      </c>
      <c r="CW254" s="24">
        <f>CW252-CV252</f>
        <v/>
      </c>
      <c r="CX254" s="24">
        <f>CX252-CW252</f>
        <v/>
      </c>
      <c r="CY254" s="24">
        <f>CY252-CX252</f>
        <v/>
      </c>
      <c r="CZ254" s="24">
        <f>CZ252-CY252</f>
        <v/>
      </c>
      <c r="DA254" s="24">
        <f>DA252-CZ252</f>
        <v/>
      </c>
      <c r="DB254" s="24">
        <f>DB252-DA252</f>
        <v/>
      </c>
    </row>
    <row r="255" outlineLevel="3"/>
    <row r="256" outlineLevel="2"/>
    <row r="257" outlineLevel="2" ht="18" customHeight="1" thickBot="1">
      <c r="B257" s="19" t="inlineStr">
        <is>
          <t>Working Capital Adjustment</t>
        </is>
      </c>
      <c r="C257" s="19" t="n"/>
      <c r="D257" s="19" t="n"/>
      <c r="E257" s="19" t="n"/>
      <c r="F257" s="19" t="n"/>
      <c r="G257" s="19" t="n"/>
      <c r="H257" s="19" t="n"/>
      <c r="I257" s="19" t="n"/>
      <c r="J257" s="19" t="n"/>
      <c r="K257" s="19" t="n"/>
      <c r="L257" s="19" t="n"/>
      <c r="M257" s="19" t="n"/>
      <c r="N257" s="19" t="n"/>
      <c r="O257" s="19" t="n"/>
      <c r="P257" s="19" t="n"/>
      <c r="Q257" s="19" t="n"/>
      <c r="R257" s="19" t="n"/>
      <c r="S257" s="19" t="n"/>
      <c r="T257" s="19" t="n"/>
      <c r="U257" s="19" t="n"/>
      <c r="V257" s="19" t="n"/>
      <c r="W257" s="19" t="n"/>
      <c r="X257" s="19" t="n"/>
      <c r="Y257" s="19" t="n"/>
      <c r="Z257" s="19" t="n"/>
      <c r="AA257" s="19" t="n"/>
      <c r="AB257" s="19" t="n"/>
      <c r="AC257" s="19" t="n"/>
      <c r="AD257" s="19" t="n"/>
      <c r="AE257" s="19" t="n"/>
      <c r="AF257" s="19" t="n"/>
      <c r="AG257" s="19" t="n"/>
      <c r="AH257" s="19" t="n"/>
      <c r="AI257" s="19" t="n"/>
      <c r="AJ257" s="19" t="n"/>
      <c r="AK257" s="19" t="n"/>
      <c r="AL257" s="19" t="n"/>
      <c r="AM257" s="19" t="n"/>
      <c r="AN257" s="19" t="n"/>
      <c r="AO257" s="19" t="n"/>
      <c r="AP257" s="19" t="n"/>
      <c r="AQ257" s="19" t="n"/>
      <c r="AR257" s="19" t="n"/>
      <c r="AS257" s="19" t="n"/>
      <c r="AT257" s="19" t="n"/>
      <c r="AU257" s="19" t="n"/>
      <c r="AV257" s="19" t="n"/>
      <c r="AW257" s="19" t="n"/>
      <c r="AX257" s="19" t="n"/>
      <c r="AY257" s="19" t="n"/>
      <c r="AZ257" s="19" t="n"/>
      <c r="BA257" s="19" t="n"/>
      <c r="BB257" s="19" t="n"/>
      <c r="BC257" s="19" t="n"/>
      <c r="BD257" s="19" t="n"/>
      <c r="BE257" s="19" t="n"/>
      <c r="BF257" s="19" t="n"/>
      <c r="BG257" s="19" t="n"/>
      <c r="BH257" s="19" t="n"/>
      <c r="BI257" s="19" t="n"/>
      <c r="BJ257" s="19" t="n"/>
      <c r="BK257" s="19" t="n"/>
      <c r="BL257" s="19" t="n"/>
      <c r="BM257" s="19" t="n"/>
      <c r="BN257" s="19" t="n"/>
      <c r="BO257" s="19" t="n"/>
      <c r="BP257" s="19" t="n"/>
      <c r="BQ257" s="19" t="n"/>
      <c r="BR257" s="19" t="n"/>
      <c r="BS257" s="19" t="n"/>
      <c r="BT257" s="19" t="n"/>
      <c r="BU257" s="19" t="n"/>
      <c r="BV257" s="19" t="n"/>
      <c r="BW257" s="19" t="n"/>
      <c r="BX257" s="19" t="n"/>
      <c r="BY257" s="19" t="n"/>
      <c r="BZ257" s="19" t="n"/>
      <c r="CA257" s="19" t="n"/>
      <c r="CB257" s="19" t="n"/>
      <c r="CC257" s="19" t="n"/>
      <c r="CD257" s="19" t="n"/>
      <c r="CE257" s="19" t="n"/>
      <c r="CF257" s="19" t="n"/>
      <c r="CG257" s="19" t="n"/>
      <c r="CH257" s="19" t="n"/>
      <c r="CI257" s="19" t="n"/>
      <c r="CJ257" s="19" t="n"/>
      <c r="CK257" s="19" t="n"/>
      <c r="CL257" s="19" t="n"/>
      <c r="CM257" s="19" t="n"/>
      <c r="CN257" s="19" t="n"/>
      <c r="CO257" s="19" t="n"/>
      <c r="CP257" s="19" t="n"/>
      <c r="CQ257" s="19" t="n"/>
      <c r="CR257" s="19" t="n"/>
      <c r="CS257" s="19" t="n"/>
      <c r="CT257" s="19" t="n"/>
      <c r="CU257" s="19" t="n"/>
      <c r="CV257" s="19" t="n"/>
      <c r="CW257" s="19" t="n"/>
      <c r="CX257" s="19" t="n"/>
      <c r="CY257" s="19" t="n"/>
      <c r="CZ257" s="19" t="n"/>
      <c r="DA257" s="19" t="n"/>
      <c r="DB257" s="19" t="n"/>
      <c r="DC257" s="19" t="n"/>
    </row>
    <row r="258" outlineLevel="3" ht="15" customHeight="1" thickTop="1"/>
    <row r="259" outlineLevel="3">
      <c r="C259" s="20" t="inlineStr">
        <is>
          <t>Net change in working capital</t>
        </is>
      </c>
    </row>
    <row r="260" outlineLevel="3"/>
    <row r="261" outlineLevel="3">
      <c r="E261" s="2">
        <f>E226</f>
        <v/>
      </c>
      <c r="G261" s="21">
        <f>G226</f>
        <v/>
      </c>
      <c r="Y261" s="22">
        <f>SUM(AA261:DB261)</f>
        <v/>
      </c>
      <c r="AA261" s="24">
        <f>AA226</f>
        <v/>
      </c>
      <c r="AB261" s="24">
        <f>AB226</f>
        <v/>
      </c>
      <c r="AC261" s="24">
        <f>AC226</f>
        <v/>
      </c>
      <c r="AD261" s="24">
        <f>AD226</f>
        <v/>
      </c>
      <c r="AE261" s="24">
        <f>AE226</f>
        <v/>
      </c>
      <c r="AF261" s="24">
        <f>AF226</f>
        <v/>
      </c>
      <c r="AG261" s="24">
        <f>AG226</f>
        <v/>
      </c>
      <c r="AH261" s="24">
        <f>AH226</f>
        <v/>
      </c>
      <c r="AI261" s="24">
        <f>AI226</f>
        <v/>
      </c>
      <c r="AJ261" s="24">
        <f>AJ226</f>
        <v/>
      </c>
      <c r="AK261" s="24">
        <f>AK226</f>
        <v/>
      </c>
      <c r="AL261" s="24">
        <f>AL226</f>
        <v/>
      </c>
      <c r="AM261" s="24">
        <f>AM226</f>
        <v/>
      </c>
      <c r="AN261" s="24">
        <f>AN226</f>
        <v/>
      </c>
      <c r="AO261" s="24">
        <f>AO226</f>
        <v/>
      </c>
      <c r="AP261" s="24">
        <f>AP226</f>
        <v/>
      </c>
      <c r="AQ261" s="24">
        <f>AQ226</f>
        <v/>
      </c>
      <c r="AR261" s="24">
        <f>AR226</f>
        <v/>
      </c>
      <c r="AS261" s="24">
        <f>AS226</f>
        <v/>
      </c>
      <c r="AT261" s="24">
        <f>AT226</f>
        <v/>
      </c>
      <c r="AU261" s="24">
        <f>AU226</f>
        <v/>
      </c>
      <c r="AV261" s="24">
        <f>AV226</f>
        <v/>
      </c>
      <c r="AW261" s="24">
        <f>AW226</f>
        <v/>
      </c>
      <c r="AX261" s="24">
        <f>AX226</f>
        <v/>
      </c>
      <c r="AY261" s="24">
        <f>AY226</f>
        <v/>
      </c>
      <c r="AZ261" s="24">
        <f>AZ226</f>
        <v/>
      </c>
      <c r="BA261" s="24">
        <f>BA226</f>
        <v/>
      </c>
      <c r="BB261" s="24">
        <f>BB226</f>
        <v/>
      </c>
      <c r="BC261" s="24">
        <f>BC226</f>
        <v/>
      </c>
      <c r="BD261" s="24">
        <f>BD226</f>
        <v/>
      </c>
      <c r="BE261" s="24">
        <f>BE226</f>
        <v/>
      </c>
      <c r="BF261" s="24">
        <f>BF226</f>
        <v/>
      </c>
      <c r="BG261" s="24">
        <f>BG226</f>
        <v/>
      </c>
      <c r="BH261" s="24">
        <f>BH226</f>
        <v/>
      </c>
      <c r="BI261" s="24">
        <f>BI226</f>
        <v/>
      </c>
      <c r="BJ261" s="24">
        <f>BJ226</f>
        <v/>
      </c>
      <c r="BK261" s="24">
        <f>BK226</f>
        <v/>
      </c>
      <c r="BL261" s="24">
        <f>BL226</f>
        <v/>
      </c>
      <c r="BM261" s="24">
        <f>BM226</f>
        <v/>
      </c>
      <c r="BN261" s="24">
        <f>BN226</f>
        <v/>
      </c>
      <c r="BO261" s="24">
        <f>BO226</f>
        <v/>
      </c>
      <c r="BP261" s="24">
        <f>BP226</f>
        <v/>
      </c>
      <c r="BQ261" s="24">
        <f>BQ226</f>
        <v/>
      </c>
      <c r="BR261" s="24">
        <f>BR226</f>
        <v/>
      </c>
      <c r="BS261" s="24">
        <f>BS226</f>
        <v/>
      </c>
      <c r="BT261" s="24">
        <f>BT226</f>
        <v/>
      </c>
      <c r="BU261" s="24">
        <f>BU226</f>
        <v/>
      </c>
      <c r="BV261" s="24">
        <f>BV226</f>
        <v/>
      </c>
      <c r="BW261" s="24">
        <f>BW226</f>
        <v/>
      </c>
      <c r="BX261" s="24">
        <f>BX226</f>
        <v/>
      </c>
      <c r="BY261" s="24">
        <f>BY226</f>
        <v/>
      </c>
      <c r="BZ261" s="24">
        <f>BZ226</f>
        <v/>
      </c>
      <c r="CA261" s="24">
        <f>CA226</f>
        <v/>
      </c>
      <c r="CB261" s="24">
        <f>CB226</f>
        <v/>
      </c>
      <c r="CC261" s="24">
        <f>CC226</f>
        <v/>
      </c>
      <c r="CD261" s="24">
        <f>CD226</f>
        <v/>
      </c>
      <c r="CE261" s="24">
        <f>CE226</f>
        <v/>
      </c>
      <c r="CF261" s="24">
        <f>CF226</f>
        <v/>
      </c>
      <c r="CG261" s="24">
        <f>CG226</f>
        <v/>
      </c>
      <c r="CH261" s="24">
        <f>CH226</f>
        <v/>
      </c>
      <c r="CI261" s="24">
        <f>CI226</f>
        <v/>
      </c>
      <c r="CJ261" s="24">
        <f>CJ226</f>
        <v/>
      </c>
      <c r="CK261" s="24">
        <f>CK226</f>
        <v/>
      </c>
      <c r="CL261" s="24">
        <f>CL226</f>
        <v/>
      </c>
      <c r="CM261" s="24">
        <f>CM226</f>
        <v/>
      </c>
      <c r="CN261" s="24">
        <f>CN226</f>
        <v/>
      </c>
      <c r="CO261" s="24">
        <f>CO226</f>
        <v/>
      </c>
      <c r="CP261" s="24">
        <f>CP226</f>
        <v/>
      </c>
      <c r="CQ261" s="24">
        <f>CQ226</f>
        <v/>
      </c>
      <c r="CR261" s="24">
        <f>CR226</f>
        <v/>
      </c>
      <c r="CS261" s="24">
        <f>CS226</f>
        <v/>
      </c>
      <c r="CT261" s="24">
        <f>CT226</f>
        <v/>
      </c>
      <c r="CU261" s="24">
        <f>CU226</f>
        <v/>
      </c>
      <c r="CV261" s="24">
        <f>CV226</f>
        <v/>
      </c>
      <c r="CW261" s="24">
        <f>CW226</f>
        <v/>
      </c>
      <c r="CX261" s="24">
        <f>CX226</f>
        <v/>
      </c>
      <c r="CY261" s="24">
        <f>CY226</f>
        <v/>
      </c>
      <c r="CZ261" s="24">
        <f>CZ226</f>
        <v/>
      </c>
      <c r="DA261" s="24">
        <f>DA226</f>
        <v/>
      </c>
      <c r="DB261" s="24">
        <f>DB226</f>
        <v/>
      </c>
    </row>
    <row r="262" outlineLevel="3">
      <c r="E262" s="2" t="inlineStr">
        <is>
          <t>Change in Inventory</t>
        </is>
      </c>
      <c r="G262" s="21">
        <f>Currency_unit&amp;"'M"</f>
        <v/>
      </c>
      <c r="Y262" s="22">
        <f>SUM(AA262:DB262)</f>
        <v/>
      </c>
      <c r="AA262" s="24">
        <f>AA240</f>
        <v/>
      </c>
      <c r="AB262" s="24">
        <f>AB240</f>
        <v/>
      </c>
      <c r="AC262" s="24">
        <f>AC240</f>
        <v/>
      </c>
      <c r="AD262" s="24">
        <f>AD240</f>
        <v/>
      </c>
      <c r="AE262" s="24">
        <f>AE240</f>
        <v/>
      </c>
      <c r="AF262" s="24">
        <f>AF240</f>
        <v/>
      </c>
      <c r="AG262" s="24">
        <f>AG240</f>
        <v/>
      </c>
      <c r="AH262" s="24">
        <f>AH240</f>
        <v/>
      </c>
      <c r="AI262" s="24">
        <f>AI240</f>
        <v/>
      </c>
      <c r="AJ262" s="24">
        <f>AJ240</f>
        <v/>
      </c>
      <c r="AK262" s="24">
        <f>AK240</f>
        <v/>
      </c>
      <c r="AL262" s="24">
        <f>AL240</f>
        <v/>
      </c>
      <c r="AM262" s="24">
        <f>AM240</f>
        <v/>
      </c>
      <c r="AN262" s="24">
        <f>AN240</f>
        <v/>
      </c>
      <c r="AO262" s="24">
        <f>AO240</f>
        <v/>
      </c>
      <c r="AP262" s="24">
        <f>AP240</f>
        <v/>
      </c>
      <c r="AQ262" s="24">
        <f>AQ240</f>
        <v/>
      </c>
      <c r="AR262" s="24">
        <f>AR240</f>
        <v/>
      </c>
      <c r="AS262" s="24">
        <f>AS240</f>
        <v/>
      </c>
      <c r="AT262" s="24">
        <f>AT240</f>
        <v/>
      </c>
      <c r="AU262" s="24">
        <f>AU240</f>
        <v/>
      </c>
      <c r="AV262" s="24">
        <f>AV240</f>
        <v/>
      </c>
      <c r="AW262" s="24">
        <f>AW240</f>
        <v/>
      </c>
      <c r="AX262" s="24">
        <f>AX240</f>
        <v/>
      </c>
      <c r="AY262" s="24">
        <f>AY240</f>
        <v/>
      </c>
      <c r="AZ262" s="24">
        <f>AZ240</f>
        <v/>
      </c>
      <c r="BA262" s="24">
        <f>BA240</f>
        <v/>
      </c>
      <c r="BB262" s="24">
        <f>BB240</f>
        <v/>
      </c>
      <c r="BC262" s="24">
        <f>BC240</f>
        <v/>
      </c>
      <c r="BD262" s="24">
        <f>BD240</f>
        <v/>
      </c>
      <c r="BE262" s="24">
        <f>BE240</f>
        <v/>
      </c>
      <c r="BF262" s="24">
        <f>BF240</f>
        <v/>
      </c>
      <c r="BG262" s="24">
        <f>BG240</f>
        <v/>
      </c>
      <c r="BH262" s="24">
        <f>BH240</f>
        <v/>
      </c>
      <c r="BI262" s="24">
        <f>BI240</f>
        <v/>
      </c>
      <c r="BJ262" s="24">
        <f>BJ240</f>
        <v/>
      </c>
      <c r="BK262" s="24">
        <f>BK240</f>
        <v/>
      </c>
      <c r="BL262" s="24">
        <f>BL240</f>
        <v/>
      </c>
      <c r="BM262" s="24">
        <f>BM240</f>
        <v/>
      </c>
      <c r="BN262" s="24">
        <f>BN240</f>
        <v/>
      </c>
      <c r="BO262" s="24">
        <f>BO240</f>
        <v/>
      </c>
      <c r="BP262" s="24">
        <f>BP240</f>
        <v/>
      </c>
      <c r="BQ262" s="24">
        <f>BQ240</f>
        <v/>
      </c>
      <c r="BR262" s="24">
        <f>BR240</f>
        <v/>
      </c>
      <c r="BS262" s="24">
        <f>BS240</f>
        <v/>
      </c>
      <c r="BT262" s="24">
        <f>BT240</f>
        <v/>
      </c>
      <c r="BU262" s="24">
        <f>BU240</f>
        <v/>
      </c>
      <c r="BV262" s="24">
        <f>BV240</f>
        <v/>
      </c>
      <c r="BW262" s="24">
        <f>BW240</f>
        <v/>
      </c>
      <c r="BX262" s="24">
        <f>BX240</f>
        <v/>
      </c>
      <c r="BY262" s="24">
        <f>BY240</f>
        <v/>
      </c>
      <c r="BZ262" s="24">
        <f>BZ240</f>
        <v/>
      </c>
      <c r="CA262" s="24">
        <f>CA240</f>
        <v/>
      </c>
      <c r="CB262" s="24">
        <f>CB240</f>
        <v/>
      </c>
      <c r="CC262" s="24">
        <f>CC240</f>
        <v/>
      </c>
      <c r="CD262" s="24">
        <f>CD240</f>
        <v/>
      </c>
      <c r="CE262" s="24">
        <f>CE240</f>
        <v/>
      </c>
      <c r="CF262" s="24">
        <f>CF240</f>
        <v/>
      </c>
      <c r="CG262" s="24">
        <f>CG240</f>
        <v/>
      </c>
      <c r="CH262" s="24">
        <f>CH240</f>
        <v/>
      </c>
      <c r="CI262" s="24">
        <f>CI240</f>
        <v/>
      </c>
      <c r="CJ262" s="24">
        <f>CJ240</f>
        <v/>
      </c>
      <c r="CK262" s="24">
        <f>CK240</f>
        <v/>
      </c>
      <c r="CL262" s="24">
        <f>CL240</f>
        <v/>
      </c>
      <c r="CM262" s="24">
        <f>CM240</f>
        <v/>
      </c>
      <c r="CN262" s="24">
        <f>CN240</f>
        <v/>
      </c>
      <c r="CO262" s="24">
        <f>CO240</f>
        <v/>
      </c>
      <c r="CP262" s="24">
        <f>CP240</f>
        <v/>
      </c>
      <c r="CQ262" s="24">
        <f>CQ240</f>
        <v/>
      </c>
      <c r="CR262" s="24">
        <f>CR240</f>
        <v/>
      </c>
      <c r="CS262" s="24">
        <f>CS240</f>
        <v/>
      </c>
      <c r="CT262" s="24">
        <f>CT240</f>
        <v/>
      </c>
      <c r="CU262" s="24">
        <f>CU240</f>
        <v/>
      </c>
      <c r="CV262" s="24">
        <f>CV240</f>
        <v/>
      </c>
      <c r="CW262" s="24">
        <f>CW240</f>
        <v/>
      </c>
      <c r="CX262" s="24">
        <f>CX240</f>
        <v/>
      </c>
      <c r="CY262" s="24">
        <f>CY240</f>
        <v/>
      </c>
      <c r="CZ262" s="24">
        <f>CZ240</f>
        <v/>
      </c>
      <c r="DA262" s="24">
        <f>DA240</f>
        <v/>
      </c>
      <c r="DB262" s="24">
        <f>DB240</f>
        <v/>
      </c>
    </row>
    <row r="263" outlineLevel="3">
      <c r="E263" s="2">
        <f>E254</f>
        <v/>
      </c>
      <c r="G263" s="21">
        <f>G254</f>
        <v/>
      </c>
      <c r="Y263" s="22">
        <f>SUM(AA263:DB263)</f>
        <v/>
      </c>
      <c r="AA263" s="24">
        <f>AA254</f>
        <v/>
      </c>
      <c r="AB263" s="24">
        <f>AB254</f>
        <v/>
      </c>
      <c r="AC263" s="24">
        <f>AC254</f>
        <v/>
      </c>
      <c r="AD263" s="24">
        <f>AD254</f>
        <v/>
      </c>
      <c r="AE263" s="24">
        <f>AE254</f>
        <v/>
      </c>
      <c r="AF263" s="24">
        <f>AF254</f>
        <v/>
      </c>
      <c r="AG263" s="24">
        <f>AG254</f>
        <v/>
      </c>
      <c r="AH263" s="24">
        <f>AH254</f>
        <v/>
      </c>
      <c r="AI263" s="24">
        <f>AI254</f>
        <v/>
      </c>
      <c r="AJ263" s="24">
        <f>AJ254</f>
        <v/>
      </c>
      <c r="AK263" s="24">
        <f>AK254</f>
        <v/>
      </c>
      <c r="AL263" s="24">
        <f>AL254</f>
        <v/>
      </c>
      <c r="AM263" s="24">
        <f>AM254</f>
        <v/>
      </c>
      <c r="AN263" s="24">
        <f>AN254</f>
        <v/>
      </c>
      <c r="AO263" s="24">
        <f>AO254</f>
        <v/>
      </c>
      <c r="AP263" s="24">
        <f>AP254</f>
        <v/>
      </c>
      <c r="AQ263" s="24">
        <f>AQ254</f>
        <v/>
      </c>
      <c r="AR263" s="24">
        <f>AR254</f>
        <v/>
      </c>
      <c r="AS263" s="24">
        <f>AS254</f>
        <v/>
      </c>
      <c r="AT263" s="24">
        <f>AT254</f>
        <v/>
      </c>
      <c r="AU263" s="24">
        <f>AU254</f>
        <v/>
      </c>
      <c r="AV263" s="24">
        <f>AV254</f>
        <v/>
      </c>
      <c r="AW263" s="24">
        <f>AW254</f>
        <v/>
      </c>
      <c r="AX263" s="24">
        <f>AX254</f>
        <v/>
      </c>
      <c r="AY263" s="24">
        <f>AY254</f>
        <v/>
      </c>
      <c r="AZ263" s="24">
        <f>AZ254</f>
        <v/>
      </c>
      <c r="BA263" s="24">
        <f>BA254</f>
        <v/>
      </c>
      <c r="BB263" s="24">
        <f>BB254</f>
        <v/>
      </c>
      <c r="BC263" s="24">
        <f>BC254</f>
        <v/>
      </c>
      <c r="BD263" s="24">
        <f>BD254</f>
        <v/>
      </c>
      <c r="BE263" s="24">
        <f>BE254</f>
        <v/>
      </c>
      <c r="BF263" s="24">
        <f>BF254</f>
        <v/>
      </c>
      <c r="BG263" s="24">
        <f>BG254</f>
        <v/>
      </c>
      <c r="BH263" s="24">
        <f>BH254</f>
        <v/>
      </c>
      <c r="BI263" s="24">
        <f>BI254</f>
        <v/>
      </c>
      <c r="BJ263" s="24">
        <f>BJ254</f>
        <v/>
      </c>
      <c r="BK263" s="24">
        <f>BK254</f>
        <v/>
      </c>
      <c r="BL263" s="24">
        <f>BL254</f>
        <v/>
      </c>
      <c r="BM263" s="24">
        <f>BM254</f>
        <v/>
      </c>
      <c r="BN263" s="24">
        <f>BN254</f>
        <v/>
      </c>
      <c r="BO263" s="24">
        <f>BO254</f>
        <v/>
      </c>
      <c r="BP263" s="24">
        <f>BP254</f>
        <v/>
      </c>
      <c r="BQ263" s="24">
        <f>BQ254</f>
        <v/>
      </c>
      <c r="BR263" s="24">
        <f>BR254</f>
        <v/>
      </c>
      <c r="BS263" s="24">
        <f>BS254</f>
        <v/>
      </c>
      <c r="BT263" s="24">
        <f>BT254</f>
        <v/>
      </c>
      <c r="BU263" s="24">
        <f>BU254</f>
        <v/>
      </c>
      <c r="BV263" s="24">
        <f>BV254</f>
        <v/>
      </c>
      <c r="BW263" s="24">
        <f>BW254</f>
        <v/>
      </c>
      <c r="BX263" s="24">
        <f>BX254</f>
        <v/>
      </c>
      <c r="BY263" s="24">
        <f>BY254</f>
        <v/>
      </c>
      <c r="BZ263" s="24">
        <f>BZ254</f>
        <v/>
      </c>
      <c r="CA263" s="24">
        <f>CA254</f>
        <v/>
      </c>
      <c r="CB263" s="24">
        <f>CB254</f>
        <v/>
      </c>
      <c r="CC263" s="24">
        <f>CC254</f>
        <v/>
      </c>
      <c r="CD263" s="24">
        <f>CD254</f>
        <v/>
      </c>
      <c r="CE263" s="24">
        <f>CE254</f>
        <v/>
      </c>
      <c r="CF263" s="24">
        <f>CF254</f>
        <v/>
      </c>
      <c r="CG263" s="24">
        <f>CG254</f>
        <v/>
      </c>
      <c r="CH263" s="24">
        <f>CH254</f>
        <v/>
      </c>
      <c r="CI263" s="24">
        <f>CI254</f>
        <v/>
      </c>
      <c r="CJ263" s="24">
        <f>CJ254</f>
        <v/>
      </c>
      <c r="CK263" s="24">
        <f>CK254</f>
        <v/>
      </c>
      <c r="CL263" s="24">
        <f>CL254</f>
        <v/>
      </c>
      <c r="CM263" s="24">
        <f>CM254</f>
        <v/>
      </c>
      <c r="CN263" s="24">
        <f>CN254</f>
        <v/>
      </c>
      <c r="CO263" s="24">
        <f>CO254</f>
        <v/>
      </c>
      <c r="CP263" s="24">
        <f>CP254</f>
        <v/>
      </c>
      <c r="CQ263" s="24">
        <f>CQ254</f>
        <v/>
      </c>
      <c r="CR263" s="24">
        <f>CR254</f>
        <v/>
      </c>
      <c r="CS263" s="24">
        <f>CS254</f>
        <v/>
      </c>
      <c r="CT263" s="24">
        <f>CT254</f>
        <v/>
      </c>
      <c r="CU263" s="24">
        <f>CU254</f>
        <v/>
      </c>
      <c r="CV263" s="24">
        <f>CV254</f>
        <v/>
      </c>
      <c r="CW263" s="24">
        <f>CW254</f>
        <v/>
      </c>
      <c r="CX263" s="24">
        <f>CX254</f>
        <v/>
      </c>
      <c r="CY263" s="24">
        <f>CY254</f>
        <v/>
      </c>
      <c r="CZ263" s="24">
        <f>CZ254</f>
        <v/>
      </c>
      <c r="DA263" s="24">
        <f>DA254</f>
        <v/>
      </c>
      <c r="DB263" s="24">
        <f>DB254</f>
        <v/>
      </c>
    </row>
    <row r="264" outlineLevel="3">
      <c r="E264" s="28" t="inlineStr">
        <is>
          <t>Net change in working capital</t>
        </is>
      </c>
      <c r="G264" s="21">
        <f>Currency_unit&amp;"'M"</f>
        <v/>
      </c>
      <c r="H264" s="231" t="inlineStr">
        <is>
          <t>Net change in working capital. On the 'Report' working-capital method (Assumptions F23) this is the report's published per-year change (Assumptions row 31; Table 22-2, p.460-461), which reflects only recoverable value-added-tax timing. On the 'Model' method it is the first-principles engine: the trade receivable / inventory / payable days engine (rows 261-263, 30 / 30 / 30 days on revenue and operating cost) plus the recoverable value-added-tax timing block (Working Capital Detail sub-tab), which carries the larger first-year receivables investment the 30-day terms imply (Section 22.4.1, p.456).</t>
        </is>
      </c>
      <c r="Y264" s="35">
        <f>SUM(AA264:DB264)</f>
        <v/>
      </c>
      <c r="AA264" s="38">
        <f>IF(Assumptions!$F$23="Report",-Assumptions!AA31,SUM(AA261:AA263)+IF('Working Capital Detail'!$F$13="Module On",'Working Capital Detail'!AA23,0))</f>
        <v/>
      </c>
      <c r="AB264" s="38">
        <f>IF(Assumptions!$F$23="Report",-Assumptions!AB31,SUM(AB261:AB263)+IF('Working Capital Detail'!$F$13="Module On",'Working Capital Detail'!AB23,0))</f>
        <v/>
      </c>
      <c r="AC264" s="38">
        <f>IF(Assumptions!$F$23="Report",-Assumptions!AC31,SUM(AC261:AC263)+IF('Working Capital Detail'!$F$13="Module On",'Working Capital Detail'!AC23,0))</f>
        <v/>
      </c>
      <c r="AD264" s="38">
        <f>IF(Assumptions!$F$23="Report",-Assumptions!AD31,SUM(AD261:AD263)+IF('Working Capital Detail'!$F$13="Module On",'Working Capital Detail'!AD23,0))</f>
        <v/>
      </c>
      <c r="AE264" s="38">
        <f>IF(Assumptions!$F$23="Report",-Assumptions!AE31,SUM(AE261:AE263)+IF('Working Capital Detail'!$F$13="Module On",'Working Capital Detail'!AE23,0))</f>
        <v/>
      </c>
      <c r="AF264" s="38">
        <f>IF(Assumptions!$F$23="Report",-Assumptions!AF31,SUM(AF261:AF263)+IF('Working Capital Detail'!$F$13="Module On",'Working Capital Detail'!AF23,0))</f>
        <v/>
      </c>
      <c r="AG264" s="38">
        <f>IF(Assumptions!$F$23="Report",-Assumptions!AG31,SUM(AG261:AG263)+IF('Working Capital Detail'!$F$13="Module On",'Working Capital Detail'!AG23,0))</f>
        <v/>
      </c>
      <c r="AH264" s="38">
        <f>IF(Assumptions!$F$23="Report",-Assumptions!AH31,SUM(AH261:AH263)+IF('Working Capital Detail'!$F$13="Module On",'Working Capital Detail'!AH23,0))</f>
        <v/>
      </c>
      <c r="AI264" s="38">
        <f>IF(Assumptions!$F$23="Report",-Assumptions!AI31,SUM(AI261:AI263)+IF('Working Capital Detail'!$F$13="Module On",'Working Capital Detail'!AI23,0))</f>
        <v/>
      </c>
      <c r="AJ264" s="38">
        <f>IF(Assumptions!$F$23="Report",-Assumptions!AJ31,SUM(AJ261:AJ263)+IF('Working Capital Detail'!$F$13="Module On",'Working Capital Detail'!AJ23,0))</f>
        <v/>
      </c>
      <c r="AK264" s="38">
        <f>IF(Assumptions!$F$23="Report",-Assumptions!AK31,SUM(AK261:AK263)+IF('Working Capital Detail'!$F$13="Module On",'Working Capital Detail'!AK23,0))</f>
        <v/>
      </c>
      <c r="AL264" s="38">
        <f>IF(Assumptions!$F$23="Report",-Assumptions!AL31,SUM(AL261:AL263)+IF('Working Capital Detail'!$F$13="Module On",'Working Capital Detail'!AL23,0))</f>
        <v/>
      </c>
      <c r="AM264" s="38">
        <f>IF(Assumptions!$F$23="Report",-Assumptions!AM31,SUM(AM261:AM263)+IF('Working Capital Detail'!$F$13="Module On",'Working Capital Detail'!AM23,0))</f>
        <v/>
      </c>
      <c r="AN264" s="38">
        <f>IF(Assumptions!$F$23="Report",-Assumptions!AN31,SUM(AN261:AN263)+IF('Working Capital Detail'!$F$13="Module On",'Working Capital Detail'!AN23,0))</f>
        <v/>
      </c>
      <c r="AO264" s="38">
        <f>IF(Assumptions!$F$23="Report",-Assumptions!AO31,SUM(AO261:AO263)+IF('Working Capital Detail'!$F$13="Module On",'Working Capital Detail'!AO23,0))</f>
        <v/>
      </c>
      <c r="AP264" s="38">
        <f>IF(Assumptions!$F$23="Report",-Assumptions!AP31,SUM(AP261:AP263)+IF('Working Capital Detail'!$F$13="Module On",'Working Capital Detail'!AP23,0))</f>
        <v/>
      </c>
      <c r="AQ264" s="38">
        <f>IF(Assumptions!$F$23="Report",-Assumptions!AQ31,SUM(AQ261:AQ263)+IF('Working Capital Detail'!$F$13="Module On",'Working Capital Detail'!AQ23,0))</f>
        <v/>
      </c>
      <c r="AR264" s="38">
        <f>IF(Assumptions!$F$23="Report",-Assumptions!AR31,SUM(AR261:AR263)+IF('Working Capital Detail'!$F$13="Module On",'Working Capital Detail'!AR23,0))</f>
        <v/>
      </c>
      <c r="AS264" s="38">
        <f>IF(Assumptions!$F$23="Report",-Assumptions!AS31,SUM(AS261:AS263)+IF('Working Capital Detail'!$F$13="Module On",'Working Capital Detail'!AS23,0))</f>
        <v/>
      </c>
      <c r="AT264" s="38">
        <f>IF(Assumptions!$F$23="Report",-Assumptions!AT31,SUM(AT261:AT263)+IF('Working Capital Detail'!$F$13="Module On",'Working Capital Detail'!AT23,0))</f>
        <v/>
      </c>
      <c r="AU264" s="38">
        <f>IF(Assumptions!$F$23="Report",-Assumptions!AU31,SUM(AU261:AU263)+IF('Working Capital Detail'!$F$13="Module On",'Working Capital Detail'!AU23,0))</f>
        <v/>
      </c>
      <c r="AV264" s="38">
        <f>IF(Assumptions!$F$23="Report",-Assumptions!AV31,SUM(AV261:AV263)+IF('Working Capital Detail'!$F$13="Module On",'Working Capital Detail'!AV23,0))</f>
        <v/>
      </c>
      <c r="AW264" s="38">
        <f>IF(Assumptions!$F$23="Report",-Assumptions!AW31,SUM(AW261:AW263)+IF('Working Capital Detail'!$F$13="Module On",'Working Capital Detail'!AW23,0))</f>
        <v/>
      </c>
      <c r="AX264" s="38">
        <f>IF(Assumptions!$F$23="Report",-Assumptions!AX31,SUM(AX261:AX263)+IF('Working Capital Detail'!$F$13="Module On",'Working Capital Detail'!AX23,0))</f>
        <v/>
      </c>
      <c r="AY264" s="38">
        <f>IF(Assumptions!$F$23="Report",-Assumptions!AY31,SUM(AY261:AY263)+IF('Working Capital Detail'!$F$13="Module On",'Working Capital Detail'!AY23,0))</f>
        <v/>
      </c>
      <c r="AZ264" s="38">
        <f>IF(Assumptions!$F$23="Report",-Assumptions!AZ31,SUM(AZ261:AZ263)+IF('Working Capital Detail'!$F$13="Module On",'Working Capital Detail'!AZ23,0))</f>
        <v/>
      </c>
      <c r="BA264" s="38">
        <f>IF(Assumptions!$F$23="Report",-Assumptions!BA31,SUM(BA261:BA263)+IF('Working Capital Detail'!$F$13="Module On",'Working Capital Detail'!BA23,0))</f>
        <v/>
      </c>
      <c r="BB264" s="38">
        <f>IF(Assumptions!$F$23="Report",-Assumptions!BB31,SUM(BB261:BB263)+IF('Working Capital Detail'!$F$13="Module On",'Working Capital Detail'!BB23,0))</f>
        <v/>
      </c>
      <c r="BC264" s="38">
        <f>IF(Assumptions!$F$23="Report",-Assumptions!BC31,SUM(BC261:BC263)+IF('Working Capital Detail'!$F$13="Module On",'Working Capital Detail'!BC23,0))</f>
        <v/>
      </c>
      <c r="BD264" s="38">
        <f>IF(Assumptions!$F$23="Report",-Assumptions!BD31,SUM(BD261:BD263)+IF('Working Capital Detail'!$F$13="Module On",'Working Capital Detail'!BD23,0))</f>
        <v/>
      </c>
      <c r="BE264" s="38">
        <f>IF(Assumptions!$F$23="Report",-Assumptions!BE31,SUM(BE261:BE263)+IF('Working Capital Detail'!$F$13="Module On",'Working Capital Detail'!BE23,0))</f>
        <v/>
      </c>
      <c r="BF264" s="38">
        <f>IF(Assumptions!$F$23="Report",-Assumptions!BF31,SUM(BF261:BF263)+IF('Working Capital Detail'!$F$13="Module On",'Working Capital Detail'!BF23,0))</f>
        <v/>
      </c>
      <c r="BG264" s="38">
        <f>IF(Assumptions!$F$23="Report",-Assumptions!BG31,SUM(BG261:BG263)+IF('Working Capital Detail'!$F$13="Module On",'Working Capital Detail'!BG23,0))</f>
        <v/>
      </c>
      <c r="BH264" s="38">
        <f>IF(Assumptions!$F$23="Report",-Assumptions!BH31,SUM(BH261:BH263)+IF('Working Capital Detail'!$F$13="Module On",'Working Capital Detail'!BH23,0))</f>
        <v/>
      </c>
      <c r="BI264" s="38">
        <f>IF(Assumptions!$F$23="Report",-Assumptions!BI31,SUM(BI261:BI263)+IF('Working Capital Detail'!$F$13="Module On",'Working Capital Detail'!BI23,0))</f>
        <v/>
      </c>
      <c r="BJ264" s="38">
        <f>IF(Assumptions!$F$23="Report",-Assumptions!BJ31,SUM(BJ261:BJ263)+IF('Working Capital Detail'!$F$13="Module On",'Working Capital Detail'!BJ23,0))</f>
        <v/>
      </c>
      <c r="BK264" s="38">
        <f>IF(Assumptions!$F$23="Report",-Assumptions!BK31,SUM(BK261:BK263)+IF('Working Capital Detail'!$F$13="Module On",'Working Capital Detail'!BK23,0))</f>
        <v/>
      </c>
      <c r="BL264" s="38">
        <f>IF(Assumptions!$F$23="Report",-Assumptions!BL31,SUM(BL261:BL263)+IF('Working Capital Detail'!$F$13="Module On",'Working Capital Detail'!BL23,0))</f>
        <v/>
      </c>
      <c r="BM264" s="38">
        <f>IF(Assumptions!$F$23="Report",-Assumptions!BM31,SUM(BM261:BM263)+IF('Working Capital Detail'!$F$13="Module On",'Working Capital Detail'!BM23,0))</f>
        <v/>
      </c>
      <c r="BN264" s="38">
        <f>IF(Assumptions!$F$23="Report",-Assumptions!BN31,SUM(BN261:BN263)+IF('Working Capital Detail'!$F$13="Module On",'Working Capital Detail'!BN23,0))</f>
        <v/>
      </c>
      <c r="BO264" s="38">
        <f>IF(Assumptions!$F$23="Report",-Assumptions!BO31,SUM(BO261:BO263)+IF('Working Capital Detail'!$F$13="Module On",'Working Capital Detail'!BO23,0))</f>
        <v/>
      </c>
      <c r="BP264" s="38">
        <f>IF(Assumptions!$F$23="Report",-Assumptions!BP31,SUM(BP261:BP263)+IF('Working Capital Detail'!$F$13="Module On",'Working Capital Detail'!BP23,0))</f>
        <v/>
      </c>
      <c r="BQ264" s="38">
        <f>IF(Assumptions!$F$23="Report",-Assumptions!BQ31,SUM(BQ261:BQ263)+IF('Working Capital Detail'!$F$13="Module On",'Working Capital Detail'!BQ23,0))</f>
        <v/>
      </c>
      <c r="BR264" s="38">
        <f>IF(Assumptions!$F$23="Report",-Assumptions!BR31,SUM(BR261:BR263)+IF('Working Capital Detail'!$F$13="Module On",'Working Capital Detail'!BR23,0))</f>
        <v/>
      </c>
      <c r="BS264" s="38">
        <f>IF(Assumptions!$F$23="Report",-Assumptions!BS31,SUM(BS261:BS263)+IF('Working Capital Detail'!$F$13="Module On",'Working Capital Detail'!BS23,0))</f>
        <v/>
      </c>
      <c r="BT264" s="38">
        <f>IF(Assumptions!$F$23="Report",-Assumptions!BT31,SUM(BT261:BT263)+IF('Working Capital Detail'!$F$13="Module On",'Working Capital Detail'!BT23,0))</f>
        <v/>
      </c>
      <c r="BU264" s="38">
        <f>IF(Assumptions!$F$23="Report",-Assumptions!BU31,SUM(BU261:BU263)+IF('Working Capital Detail'!$F$13="Module On",'Working Capital Detail'!BU23,0))</f>
        <v/>
      </c>
      <c r="BV264" s="38">
        <f>IF(Assumptions!$F$23="Report",-Assumptions!BV31,SUM(BV261:BV263)+IF('Working Capital Detail'!$F$13="Module On",'Working Capital Detail'!BV23,0))</f>
        <v/>
      </c>
      <c r="BW264" s="38">
        <f>IF(Assumptions!$F$23="Report",-Assumptions!BW31,SUM(BW261:BW263)+IF('Working Capital Detail'!$F$13="Module On",'Working Capital Detail'!BW23,0))</f>
        <v/>
      </c>
      <c r="BX264" s="38">
        <f>IF(Assumptions!$F$23="Report",-Assumptions!BX31,SUM(BX261:BX263)+IF('Working Capital Detail'!$F$13="Module On",'Working Capital Detail'!BX23,0))</f>
        <v/>
      </c>
      <c r="BY264" s="38">
        <f>IF(Assumptions!$F$23="Report",-Assumptions!BY31,SUM(BY261:BY263)+IF('Working Capital Detail'!$F$13="Module On",'Working Capital Detail'!BY23,0))</f>
        <v/>
      </c>
      <c r="BZ264" s="38">
        <f>IF(Assumptions!$F$23="Report",-Assumptions!BZ31,SUM(BZ261:BZ263)+IF('Working Capital Detail'!$F$13="Module On",'Working Capital Detail'!BZ23,0))</f>
        <v/>
      </c>
      <c r="CA264" s="38">
        <f>IF(Assumptions!$F$23="Report",-Assumptions!CA31,SUM(CA261:CA263)+IF('Working Capital Detail'!$F$13="Module On",'Working Capital Detail'!CA23,0))</f>
        <v/>
      </c>
      <c r="CB264" s="38">
        <f>IF(Assumptions!$F$23="Report",-Assumptions!CB31,SUM(CB261:CB263)+IF('Working Capital Detail'!$F$13="Module On",'Working Capital Detail'!CB23,0))</f>
        <v/>
      </c>
      <c r="CC264" s="38">
        <f>IF(Assumptions!$F$23="Report",-Assumptions!CC31,SUM(CC261:CC263)+IF('Working Capital Detail'!$F$13="Module On",'Working Capital Detail'!CC23,0))</f>
        <v/>
      </c>
      <c r="CD264" s="38">
        <f>IF(Assumptions!$F$23="Report",-Assumptions!CD31,SUM(CD261:CD263)+IF('Working Capital Detail'!$F$13="Module On",'Working Capital Detail'!CD23,0))</f>
        <v/>
      </c>
      <c r="CE264" s="38">
        <f>IF(Assumptions!$F$23="Report",-Assumptions!CE31,SUM(CE261:CE263)+IF('Working Capital Detail'!$F$13="Module On",'Working Capital Detail'!CE23,0))</f>
        <v/>
      </c>
      <c r="CF264" s="38">
        <f>IF(Assumptions!$F$23="Report",-Assumptions!CF31,SUM(CF261:CF263)+IF('Working Capital Detail'!$F$13="Module On",'Working Capital Detail'!CF23,0))</f>
        <v/>
      </c>
      <c r="CG264" s="38">
        <f>IF(Assumptions!$F$23="Report",-Assumptions!CG31,SUM(CG261:CG263)+IF('Working Capital Detail'!$F$13="Module On",'Working Capital Detail'!CG23,0))</f>
        <v/>
      </c>
      <c r="CH264" s="38">
        <f>IF(Assumptions!$F$23="Report",-Assumptions!CH31,SUM(CH261:CH263)+IF('Working Capital Detail'!$F$13="Module On",'Working Capital Detail'!CH23,0))</f>
        <v/>
      </c>
      <c r="CI264" s="38">
        <f>IF(Assumptions!$F$23="Report",-Assumptions!CI31,SUM(CI261:CI263)+IF('Working Capital Detail'!$F$13="Module On",'Working Capital Detail'!CI23,0))</f>
        <v/>
      </c>
      <c r="CJ264" s="38">
        <f>IF(Assumptions!$F$23="Report",-Assumptions!CJ31,SUM(CJ261:CJ263)+IF('Working Capital Detail'!$F$13="Module On",'Working Capital Detail'!CJ23,0))</f>
        <v/>
      </c>
      <c r="CK264" s="38">
        <f>IF(Assumptions!$F$23="Report",-Assumptions!CK31,SUM(CK261:CK263)+IF('Working Capital Detail'!$F$13="Module On",'Working Capital Detail'!CK23,0))</f>
        <v/>
      </c>
      <c r="CL264" s="38">
        <f>IF(Assumptions!$F$23="Report",-Assumptions!CL31,SUM(CL261:CL263)+IF('Working Capital Detail'!$F$13="Module On",'Working Capital Detail'!CL23,0))</f>
        <v/>
      </c>
      <c r="CM264" s="38">
        <f>IF(Assumptions!$F$23="Report",-Assumptions!CM31,SUM(CM261:CM263)+IF('Working Capital Detail'!$F$13="Module On",'Working Capital Detail'!CM23,0))</f>
        <v/>
      </c>
      <c r="CN264" s="38">
        <f>IF(Assumptions!$F$23="Report",-Assumptions!CN31,SUM(CN261:CN263)+IF('Working Capital Detail'!$F$13="Module On",'Working Capital Detail'!CN23,0))</f>
        <v/>
      </c>
      <c r="CO264" s="38">
        <f>IF(Assumptions!$F$23="Report",-Assumptions!CO31,SUM(CO261:CO263)+IF('Working Capital Detail'!$F$13="Module On",'Working Capital Detail'!CO23,0))</f>
        <v/>
      </c>
      <c r="CP264" s="38">
        <f>IF(Assumptions!$F$23="Report",-Assumptions!CP31,SUM(CP261:CP263)+IF('Working Capital Detail'!$F$13="Module On",'Working Capital Detail'!CP23,0))</f>
        <v/>
      </c>
      <c r="CQ264" s="38">
        <f>IF(Assumptions!$F$23="Report",-Assumptions!CQ31,SUM(CQ261:CQ263)+IF('Working Capital Detail'!$F$13="Module On",'Working Capital Detail'!CQ23,0))</f>
        <v/>
      </c>
      <c r="CR264" s="38">
        <f>IF(Assumptions!$F$23="Report",-Assumptions!CR31,SUM(CR261:CR263)+IF('Working Capital Detail'!$F$13="Module On",'Working Capital Detail'!CR23,0))</f>
        <v/>
      </c>
      <c r="CS264" s="38">
        <f>IF(Assumptions!$F$23="Report",-Assumptions!CS31,SUM(CS261:CS263)+IF('Working Capital Detail'!$F$13="Module On",'Working Capital Detail'!CS23,0))</f>
        <v/>
      </c>
      <c r="CT264" s="38">
        <f>IF(Assumptions!$F$23="Report",-Assumptions!CT31,SUM(CT261:CT263)+IF('Working Capital Detail'!$F$13="Module On",'Working Capital Detail'!CT23,0))</f>
        <v/>
      </c>
      <c r="CU264" s="38">
        <f>IF(Assumptions!$F$23="Report",-Assumptions!CU31,SUM(CU261:CU263)+IF('Working Capital Detail'!$F$13="Module On",'Working Capital Detail'!CU23,0))</f>
        <v/>
      </c>
      <c r="CV264" s="38">
        <f>IF(Assumptions!$F$23="Report",-Assumptions!CV31,SUM(CV261:CV263)+IF('Working Capital Detail'!$F$13="Module On",'Working Capital Detail'!CV23,0))</f>
        <v/>
      </c>
      <c r="CW264" s="38">
        <f>IF(Assumptions!$F$23="Report",-Assumptions!CW31,SUM(CW261:CW263)+IF('Working Capital Detail'!$F$13="Module On",'Working Capital Detail'!CW23,0))</f>
        <v/>
      </c>
      <c r="CX264" s="38">
        <f>IF(Assumptions!$F$23="Report",-Assumptions!CX31,SUM(CX261:CX263)+IF('Working Capital Detail'!$F$13="Module On",'Working Capital Detail'!CX23,0))</f>
        <v/>
      </c>
      <c r="CY264" s="38">
        <f>IF(Assumptions!$F$23="Report",-Assumptions!CY31,SUM(CY261:CY263)+IF('Working Capital Detail'!$F$13="Module On",'Working Capital Detail'!CY23,0))</f>
        <v/>
      </c>
      <c r="CZ264" s="38">
        <f>IF(Assumptions!$F$23="Report",-Assumptions!CZ31,SUM(CZ261:CZ263)+IF('Working Capital Detail'!$F$13="Module On",'Working Capital Detail'!CZ23,0))</f>
        <v/>
      </c>
      <c r="DA264" s="38">
        <f>IF(Assumptions!$F$23="Report",-Assumptions!DA31,SUM(DA261:DA263)+IF('Working Capital Detail'!$F$13="Module On",'Working Capital Detail'!DA23,0))</f>
        <v/>
      </c>
      <c r="DB264" s="38">
        <f>IF(Assumptions!$F$23="Report",-Assumptions!DB31,SUM(DB261:DB263)+IF('Working Capital Detail'!$F$13="Module On",'Working Capital Detail'!DB23,0))</f>
        <v/>
      </c>
    </row>
    <row r="265" outlineLevel="3"/>
    <row r="266" outlineLevel="2"/>
    <row r="267" outlineLevel="1" ht="20.4" customHeight="1" thickBot="1">
      <c r="A267" s="18" t="inlineStr">
        <is>
          <t>Project Cash Flows</t>
        </is>
      </c>
      <c r="B267" s="18" t="n"/>
      <c r="C267" s="18" t="n"/>
      <c r="D267" s="18" t="n"/>
      <c r="E267" s="18" t="n"/>
      <c r="F267" s="18" t="n"/>
      <c r="G267" s="18" t="n"/>
      <c r="H267" s="18" t="n"/>
      <c r="I267" s="18" t="n"/>
      <c r="J267" s="18" t="n"/>
      <c r="K267" s="18" t="n"/>
      <c r="L267" s="18" t="n"/>
      <c r="M267" s="18" t="n"/>
      <c r="N267" s="18" t="n"/>
      <c r="O267" s="18" t="n"/>
      <c r="P267" s="18" t="n"/>
      <c r="Q267" s="18" t="n"/>
      <c r="R267" s="18" t="n"/>
      <c r="S267" s="18" t="n"/>
      <c r="T267" s="18" t="n"/>
      <c r="U267" s="18" t="n"/>
      <c r="V267" s="18" t="n"/>
      <c r="W267" s="18" t="n"/>
      <c r="X267" s="18" t="n"/>
      <c r="Y267" s="18" t="n"/>
      <c r="Z267" s="18" t="n"/>
      <c r="AA267" s="18" t="n"/>
      <c r="AB267" s="18" t="n"/>
      <c r="AC267" s="18" t="n"/>
      <c r="AD267" s="18" t="n"/>
      <c r="AE267" s="18" t="n"/>
      <c r="AF267" s="18" t="n"/>
      <c r="AG267" s="18" t="n"/>
      <c r="AH267" s="18" t="n"/>
      <c r="AI267" s="18" t="n"/>
      <c r="AJ267" s="18" t="n"/>
      <c r="AK267" s="18" t="n"/>
      <c r="AL267" s="18" t="n"/>
      <c r="AM267" s="18" t="n"/>
      <c r="AN267" s="18" t="n"/>
      <c r="AO267" s="18" t="n"/>
      <c r="AP267" s="18" t="n"/>
      <c r="AQ267" s="18" t="n"/>
      <c r="AR267" s="18" t="n"/>
      <c r="AS267" s="18" t="n"/>
      <c r="AT267" s="18" t="n"/>
      <c r="AU267" s="18" t="n"/>
      <c r="AV267" s="18" t="n"/>
      <c r="AW267" s="18" t="n"/>
      <c r="AX267" s="18" t="n"/>
      <c r="AY267" s="18" t="n"/>
      <c r="AZ267" s="18" t="n"/>
      <c r="BA267" s="18" t="n"/>
      <c r="BB267" s="18" t="n"/>
      <c r="BC267" s="18" t="n"/>
      <c r="BD267" s="18" t="n"/>
      <c r="BE267" s="18" t="n"/>
      <c r="BF267" s="18" t="n"/>
      <c r="BG267" s="18" t="n"/>
      <c r="BH267" s="18" t="n"/>
      <c r="BI267" s="18" t="n"/>
      <c r="BJ267" s="18" t="n"/>
      <c r="BK267" s="18" t="n"/>
      <c r="BL267" s="18" t="n"/>
      <c r="BM267" s="18" t="n"/>
      <c r="BN267" s="18" t="n"/>
      <c r="BO267" s="18" t="n"/>
      <c r="BP267" s="18" t="n"/>
      <c r="BQ267" s="18" t="n"/>
      <c r="BR267" s="18" t="n"/>
      <c r="BS267" s="18" t="n"/>
      <c r="BT267" s="18" t="n"/>
      <c r="BU267" s="18" t="n"/>
      <c r="BV267" s="18" t="n"/>
      <c r="BW267" s="18" t="n"/>
      <c r="BX267" s="18" t="n"/>
      <c r="BY267" s="18" t="n"/>
      <c r="BZ267" s="18" t="n"/>
      <c r="CA267" s="18" t="n"/>
      <c r="CB267" s="18" t="n"/>
      <c r="CC267" s="18" t="n"/>
      <c r="CD267" s="18" t="n"/>
      <c r="CE267" s="18" t="n"/>
      <c r="CF267" s="18" t="n"/>
      <c r="CG267" s="18" t="n"/>
      <c r="CH267" s="18" t="n"/>
      <c r="CI267" s="18" t="n"/>
      <c r="CJ267" s="18" t="n"/>
      <c r="CK267" s="18" t="n"/>
      <c r="CL267" s="18" t="n"/>
      <c r="CM267" s="18" t="n"/>
      <c r="CN267" s="18" t="n"/>
      <c r="CO267" s="18" t="n"/>
      <c r="CP267" s="18" t="n"/>
      <c r="CQ267" s="18" t="n"/>
      <c r="CR267" s="18" t="n"/>
      <c r="CS267" s="18" t="n"/>
      <c r="CT267" s="18" t="n"/>
      <c r="CU267" s="18" t="n"/>
      <c r="CV267" s="18" t="n"/>
      <c r="CW267" s="18" t="n"/>
      <c r="CX267" s="18" t="n"/>
      <c r="CY267" s="18" t="n"/>
      <c r="CZ267" s="18" t="n"/>
      <c r="DA267" s="18" t="n"/>
      <c r="DB267" s="18" t="n"/>
      <c r="DC267" s="18" t="n"/>
    </row>
    <row r="268" outlineLevel="2" ht="15" customHeight="1" thickTop="1"/>
    <row r="269" outlineLevel="2" ht="18" customHeight="1" thickBot="1">
      <c r="B269" s="19" t="inlineStr">
        <is>
          <t>Project Free Cash Flow</t>
        </is>
      </c>
      <c r="C269" s="19" t="n"/>
      <c r="D269" s="19" t="n"/>
      <c r="E269" s="19" t="n"/>
      <c r="F269" s="19" t="n"/>
      <c r="G269" s="19" t="n"/>
      <c r="H269" s="19" t="n"/>
      <c r="I269" s="19" t="n"/>
      <c r="J269" s="19" t="n"/>
      <c r="K269" s="19" t="n"/>
      <c r="L269" s="19" t="n"/>
      <c r="M269" s="19" t="n"/>
      <c r="N269" s="19" t="n"/>
      <c r="O269" s="19" t="n"/>
      <c r="P269" s="19" t="n"/>
      <c r="Q269" s="19" t="n"/>
      <c r="R269" s="19" t="n"/>
      <c r="S269" s="19" t="n"/>
      <c r="T269" s="19" t="n"/>
      <c r="U269" s="19" t="n"/>
      <c r="V269" s="19" t="n"/>
      <c r="W269" s="19" t="n"/>
      <c r="X269" s="19" t="n"/>
      <c r="Y269" s="19" t="n"/>
      <c r="Z269" s="19" t="n"/>
      <c r="AA269" s="19" t="n"/>
      <c r="AB269" s="19" t="n"/>
      <c r="AC269" s="19" t="n"/>
      <c r="AD269" s="19" t="n"/>
      <c r="AE269" s="19" t="n"/>
      <c r="AF269" s="19" t="n"/>
      <c r="AG269" s="19" t="n"/>
      <c r="AH269" s="19" t="n"/>
      <c r="AI269" s="19" t="n"/>
      <c r="AJ269" s="19" t="n"/>
      <c r="AK269" s="19" t="n"/>
      <c r="AL269" s="19" t="n"/>
      <c r="AM269" s="19" t="n"/>
      <c r="AN269" s="19" t="n"/>
      <c r="AO269" s="19" t="n"/>
      <c r="AP269" s="19" t="n"/>
      <c r="AQ269" s="19" t="n"/>
      <c r="AR269" s="19" t="n"/>
      <c r="AS269" s="19" t="n"/>
      <c r="AT269" s="19" t="n"/>
      <c r="AU269" s="19" t="n"/>
      <c r="AV269" s="19" t="n"/>
      <c r="AW269" s="19" t="n"/>
      <c r="AX269" s="19" t="n"/>
      <c r="AY269" s="19" t="n"/>
      <c r="AZ269" s="19" t="n"/>
      <c r="BA269" s="19" t="n"/>
      <c r="BB269" s="19" t="n"/>
      <c r="BC269" s="19" t="n"/>
      <c r="BD269" s="19" t="n"/>
      <c r="BE269" s="19" t="n"/>
      <c r="BF269" s="19" t="n"/>
      <c r="BG269" s="19" t="n"/>
      <c r="BH269" s="19" t="n"/>
      <c r="BI269" s="19" t="n"/>
      <c r="BJ269" s="19" t="n"/>
      <c r="BK269" s="19" t="n"/>
      <c r="BL269" s="19" t="n"/>
      <c r="BM269" s="19" t="n"/>
      <c r="BN269" s="19" t="n"/>
      <c r="BO269" s="19" t="n"/>
      <c r="BP269" s="19" t="n"/>
      <c r="BQ269" s="19" t="n"/>
      <c r="BR269" s="19" t="n"/>
      <c r="BS269" s="19" t="n"/>
      <c r="BT269" s="19" t="n"/>
      <c r="BU269" s="19" t="n"/>
      <c r="BV269" s="19" t="n"/>
      <c r="BW269" s="19" t="n"/>
      <c r="BX269" s="19" t="n"/>
      <c r="BY269" s="19" t="n"/>
      <c r="BZ269" s="19" t="n"/>
      <c r="CA269" s="19" t="n"/>
      <c r="CB269" s="19" t="n"/>
      <c r="CC269" s="19" t="n"/>
      <c r="CD269" s="19" t="n"/>
      <c r="CE269" s="19" t="n"/>
      <c r="CF269" s="19" t="n"/>
      <c r="CG269" s="19" t="n"/>
      <c r="CH269" s="19" t="n"/>
      <c r="CI269" s="19" t="n"/>
      <c r="CJ269" s="19" t="n"/>
      <c r="CK269" s="19" t="n"/>
      <c r="CL269" s="19" t="n"/>
      <c r="CM269" s="19" t="n"/>
      <c r="CN269" s="19" t="n"/>
      <c r="CO269" s="19" t="n"/>
      <c r="CP269" s="19" t="n"/>
      <c r="CQ269" s="19" t="n"/>
      <c r="CR269" s="19" t="n"/>
      <c r="CS269" s="19" t="n"/>
      <c r="CT269" s="19" t="n"/>
      <c r="CU269" s="19" t="n"/>
      <c r="CV269" s="19" t="n"/>
      <c r="CW269" s="19" t="n"/>
      <c r="CX269" s="19" t="n"/>
      <c r="CY269" s="19" t="n"/>
      <c r="CZ269" s="19" t="n"/>
      <c r="DA269" s="19" t="n"/>
      <c r="DB269" s="19" t="n"/>
      <c r="DC269" s="19" t="n"/>
    </row>
    <row r="270" outlineLevel="3" ht="15" customHeight="1" thickTop="1"/>
    <row r="271" outlineLevel="3">
      <c r="C271" s="20" t="inlineStr">
        <is>
          <t>Free Cash Flow to Firm</t>
        </is>
      </c>
    </row>
    <row r="272" outlineLevel="3"/>
    <row r="273" outlineLevel="3">
      <c r="D273" s="58" t="n"/>
      <c r="E273" s="2">
        <f>E118</f>
        <v/>
      </c>
      <c r="F273" s="23" t="n"/>
      <c r="G273" s="21">
        <f>G118</f>
        <v/>
      </c>
      <c r="Y273" s="22">
        <f>SUM(AA273:DB273)</f>
        <v/>
      </c>
      <c r="AA273" s="23">
        <f>AA118</f>
        <v/>
      </c>
      <c r="AB273" s="23">
        <f>AB118</f>
        <v/>
      </c>
      <c r="AC273" s="23">
        <f>AC118</f>
        <v/>
      </c>
      <c r="AD273" s="23">
        <f>AD118</f>
        <v/>
      </c>
      <c r="AE273" s="23">
        <f>AE118</f>
        <v/>
      </c>
      <c r="AF273" s="23">
        <f>AF118</f>
        <v/>
      </c>
      <c r="AG273" s="23">
        <f>AG118</f>
        <v/>
      </c>
      <c r="AH273" s="23">
        <f>AH118</f>
        <v/>
      </c>
      <c r="AI273" s="23">
        <f>AI118</f>
        <v/>
      </c>
      <c r="AJ273" s="23">
        <f>AJ118</f>
        <v/>
      </c>
      <c r="AK273" s="23">
        <f>AK118</f>
        <v/>
      </c>
      <c r="AL273" s="23">
        <f>AL118</f>
        <v/>
      </c>
      <c r="AM273" s="23">
        <f>AM118</f>
        <v/>
      </c>
      <c r="AN273" s="23">
        <f>AN118</f>
        <v/>
      </c>
      <c r="AO273" s="23">
        <f>AO118</f>
        <v/>
      </c>
      <c r="AP273" s="23">
        <f>AP118</f>
        <v/>
      </c>
      <c r="AQ273" s="23">
        <f>AQ118</f>
        <v/>
      </c>
      <c r="AR273" s="23">
        <f>AR118</f>
        <v/>
      </c>
      <c r="AS273" s="23">
        <f>AS118</f>
        <v/>
      </c>
      <c r="AT273" s="23">
        <f>AT118</f>
        <v/>
      </c>
      <c r="AU273" s="23">
        <f>AU118</f>
        <v/>
      </c>
      <c r="AV273" s="23">
        <f>AV118</f>
        <v/>
      </c>
      <c r="AW273" s="23">
        <f>AW118</f>
        <v/>
      </c>
      <c r="AX273" s="23">
        <f>AX118</f>
        <v/>
      </c>
      <c r="AY273" s="23">
        <f>AY118</f>
        <v/>
      </c>
      <c r="AZ273" s="23">
        <f>AZ118</f>
        <v/>
      </c>
      <c r="BA273" s="23">
        <f>BA118</f>
        <v/>
      </c>
      <c r="BB273" s="23">
        <f>BB118</f>
        <v/>
      </c>
      <c r="BC273" s="23">
        <f>BC118</f>
        <v/>
      </c>
      <c r="BD273" s="23">
        <f>BD118</f>
        <v/>
      </c>
      <c r="BE273" s="23">
        <f>BE118</f>
        <v/>
      </c>
      <c r="BF273" s="23">
        <f>BF118</f>
        <v/>
      </c>
      <c r="BG273" s="23">
        <f>BG118</f>
        <v/>
      </c>
      <c r="BH273" s="23">
        <f>BH118</f>
        <v/>
      </c>
      <c r="BI273" s="23">
        <f>BI118</f>
        <v/>
      </c>
      <c r="BJ273" s="23">
        <f>BJ118</f>
        <v/>
      </c>
      <c r="BK273" s="23">
        <f>BK118</f>
        <v/>
      </c>
      <c r="BL273" s="23">
        <f>BL118</f>
        <v/>
      </c>
      <c r="BM273" s="23">
        <f>BM118</f>
        <v/>
      </c>
      <c r="BN273" s="23">
        <f>BN118</f>
        <v/>
      </c>
      <c r="BO273" s="23">
        <f>BO118</f>
        <v/>
      </c>
      <c r="BP273" s="23">
        <f>BP118</f>
        <v/>
      </c>
      <c r="BQ273" s="23">
        <f>BQ118</f>
        <v/>
      </c>
      <c r="BR273" s="23">
        <f>BR118</f>
        <v/>
      </c>
      <c r="BS273" s="23">
        <f>BS118</f>
        <v/>
      </c>
      <c r="BT273" s="23">
        <f>BT118</f>
        <v/>
      </c>
      <c r="BU273" s="23">
        <f>BU118</f>
        <v/>
      </c>
      <c r="BV273" s="23">
        <f>BV118</f>
        <v/>
      </c>
      <c r="BW273" s="23">
        <f>BW118</f>
        <v/>
      </c>
      <c r="BX273" s="23">
        <f>BX118</f>
        <v/>
      </c>
      <c r="BY273" s="23">
        <f>BY118</f>
        <v/>
      </c>
      <c r="BZ273" s="23">
        <f>BZ118</f>
        <v/>
      </c>
      <c r="CA273" s="23">
        <f>CA118</f>
        <v/>
      </c>
      <c r="CB273" s="23">
        <f>CB118</f>
        <v/>
      </c>
      <c r="CC273" s="23">
        <f>CC118</f>
        <v/>
      </c>
      <c r="CD273" s="23">
        <f>CD118</f>
        <v/>
      </c>
      <c r="CE273" s="23">
        <f>CE118</f>
        <v/>
      </c>
      <c r="CF273" s="23">
        <f>CF118</f>
        <v/>
      </c>
      <c r="CG273" s="23">
        <f>CG118</f>
        <v/>
      </c>
      <c r="CH273" s="23">
        <f>CH118</f>
        <v/>
      </c>
      <c r="CI273" s="23">
        <f>CI118</f>
        <v/>
      </c>
      <c r="CJ273" s="23">
        <f>CJ118</f>
        <v/>
      </c>
      <c r="CK273" s="23">
        <f>CK118</f>
        <v/>
      </c>
      <c r="CL273" s="23">
        <f>CL118</f>
        <v/>
      </c>
      <c r="CM273" s="23">
        <f>CM118</f>
        <v/>
      </c>
      <c r="CN273" s="23">
        <f>CN118</f>
        <v/>
      </c>
      <c r="CO273" s="23">
        <f>CO118</f>
        <v/>
      </c>
      <c r="CP273" s="23">
        <f>CP118</f>
        <v/>
      </c>
      <c r="CQ273" s="23">
        <f>CQ118</f>
        <v/>
      </c>
      <c r="CR273" s="23">
        <f>CR118</f>
        <v/>
      </c>
      <c r="CS273" s="23">
        <f>CS118</f>
        <v/>
      </c>
      <c r="CT273" s="23">
        <f>CT118</f>
        <v/>
      </c>
      <c r="CU273" s="23">
        <f>CU118</f>
        <v/>
      </c>
      <c r="CV273" s="23">
        <f>CV118</f>
        <v/>
      </c>
      <c r="CW273" s="23">
        <f>CW118</f>
        <v/>
      </c>
      <c r="CX273" s="23">
        <f>CX118</f>
        <v/>
      </c>
      <c r="CY273" s="23">
        <f>CY118</f>
        <v/>
      </c>
      <c r="CZ273" s="23">
        <f>CZ118</f>
        <v/>
      </c>
      <c r="DA273" s="23">
        <f>DA118</f>
        <v/>
      </c>
      <c r="DB273" s="23">
        <f>DB118</f>
        <v/>
      </c>
    </row>
    <row r="274" outlineLevel="3">
      <c r="D274" s="58" t="n"/>
      <c r="E274" s="2" t="inlineStr">
        <is>
          <t>Total Royalties</t>
        </is>
      </c>
      <c r="F274" s="23" t="n"/>
      <c r="G274" s="21">
        <f>G119</f>
        <v/>
      </c>
      <c r="Y274" s="22">
        <f>SUM(AA274:DB274)</f>
        <v/>
      </c>
      <c r="AA274" s="251">
        <f>SUM(AA119:AA120)</f>
        <v/>
      </c>
      <c r="AB274" s="251">
        <f>SUM(AB119:AB120)</f>
        <v/>
      </c>
      <c r="AC274" s="251">
        <f>SUM(AC119:AC120)</f>
        <v/>
      </c>
      <c r="AD274" s="251">
        <f>SUM(AD119:AD120)</f>
        <v/>
      </c>
      <c r="AE274" s="251">
        <f>SUM(AE119:AE120)</f>
        <v/>
      </c>
      <c r="AF274" s="251">
        <f>SUM(AF119:AF120)</f>
        <v/>
      </c>
      <c r="AG274" s="251">
        <f>SUM(AG119:AG120)</f>
        <v/>
      </c>
      <c r="AH274" s="251">
        <f>SUM(AH119:AH120)</f>
        <v/>
      </c>
      <c r="AI274" s="251">
        <f>SUM(AI119:AI120)</f>
        <v/>
      </c>
      <c r="AJ274" s="251">
        <f>SUM(AJ119:AJ120)</f>
        <v/>
      </c>
      <c r="AK274" s="251">
        <f>SUM(AK119:AK120)</f>
        <v/>
      </c>
      <c r="AL274" s="251">
        <f>SUM(AL119:AL120)</f>
        <v/>
      </c>
      <c r="AM274" s="251">
        <f>SUM(AM119:AM120)</f>
        <v/>
      </c>
      <c r="AN274" s="251">
        <f>SUM(AN119:AN120)</f>
        <v/>
      </c>
      <c r="AO274" s="251">
        <f>SUM(AO119:AO120)</f>
        <v/>
      </c>
      <c r="AP274" s="251">
        <f>SUM(AP119:AP120)</f>
        <v/>
      </c>
      <c r="AQ274" s="251">
        <f>SUM(AQ119:AQ120)</f>
        <v/>
      </c>
      <c r="AR274" s="251">
        <f>SUM(AR119:AR120)</f>
        <v/>
      </c>
      <c r="AS274" s="251">
        <f>SUM(AS119:AS120)</f>
        <v/>
      </c>
      <c r="AT274" s="251">
        <f>SUM(AT119:AT120)</f>
        <v/>
      </c>
      <c r="AU274" s="251">
        <f>SUM(AU119:AU120)</f>
        <v/>
      </c>
      <c r="AV274" s="251">
        <f>SUM(AV119:AV120)</f>
        <v/>
      </c>
      <c r="AW274" s="251">
        <f>SUM(AW119:AW120)</f>
        <v/>
      </c>
      <c r="AX274" s="251">
        <f>SUM(AX119:AX120)</f>
        <v/>
      </c>
      <c r="AY274" s="251">
        <f>SUM(AY119:AY120)</f>
        <v/>
      </c>
      <c r="AZ274" s="251">
        <f>SUM(AZ119:AZ120)</f>
        <v/>
      </c>
      <c r="BA274" s="251">
        <f>SUM(BA119:BA120)</f>
        <v/>
      </c>
      <c r="BB274" s="251">
        <f>SUM(BB119:BB120)</f>
        <v/>
      </c>
      <c r="BC274" s="251">
        <f>SUM(BC119:BC120)</f>
        <v/>
      </c>
      <c r="BD274" s="251">
        <f>SUM(BD119:BD120)</f>
        <v/>
      </c>
      <c r="BE274" s="251">
        <f>SUM(BE119:BE120)</f>
        <v/>
      </c>
      <c r="BF274" s="251">
        <f>SUM(BF119:BF120)</f>
        <v/>
      </c>
      <c r="BG274" s="251">
        <f>SUM(BG119:BG120)</f>
        <v/>
      </c>
      <c r="BH274" s="251">
        <f>SUM(BH119:BH120)</f>
        <v/>
      </c>
      <c r="BI274" s="251">
        <f>SUM(BI119:BI120)</f>
        <v/>
      </c>
      <c r="BJ274" s="251">
        <f>SUM(BJ119:BJ120)</f>
        <v/>
      </c>
      <c r="BK274" s="251">
        <f>SUM(BK119:BK120)</f>
        <v/>
      </c>
      <c r="BL274" s="251">
        <f>SUM(BL119:BL120)</f>
        <v/>
      </c>
      <c r="BM274" s="251">
        <f>SUM(BM119:BM120)</f>
        <v/>
      </c>
      <c r="BN274" s="251">
        <f>SUM(BN119:BN120)</f>
        <v/>
      </c>
      <c r="BO274" s="251">
        <f>SUM(BO119:BO120)</f>
        <v/>
      </c>
      <c r="BP274" s="251">
        <f>SUM(BP119:BP120)</f>
        <v/>
      </c>
      <c r="BQ274" s="251">
        <f>SUM(BQ119:BQ120)</f>
        <v/>
      </c>
      <c r="BR274" s="251">
        <f>SUM(BR119:BR120)</f>
        <v/>
      </c>
      <c r="BS274" s="251">
        <f>SUM(BS119:BS120)</f>
        <v/>
      </c>
      <c r="BT274" s="251">
        <f>SUM(BT119:BT120)</f>
        <v/>
      </c>
      <c r="BU274" s="251">
        <f>SUM(BU119:BU120)</f>
        <v/>
      </c>
      <c r="BV274" s="251">
        <f>SUM(BV119:BV120)</f>
        <v/>
      </c>
      <c r="BW274" s="251">
        <f>SUM(BW119:BW120)</f>
        <v/>
      </c>
      <c r="BX274" s="251">
        <f>SUM(BX119:BX120)</f>
        <v/>
      </c>
      <c r="BY274" s="251">
        <f>SUM(BY119:BY120)</f>
        <v/>
      </c>
      <c r="BZ274" s="251">
        <f>SUM(BZ119:BZ120)</f>
        <v/>
      </c>
      <c r="CA274" s="251">
        <f>SUM(CA119:CA120)</f>
        <v/>
      </c>
      <c r="CB274" s="251">
        <f>SUM(CB119:CB120)</f>
        <v/>
      </c>
      <c r="CC274" s="251">
        <f>SUM(CC119:CC120)</f>
        <v/>
      </c>
      <c r="CD274" s="251">
        <f>SUM(CD119:CD120)</f>
        <v/>
      </c>
      <c r="CE274" s="251">
        <f>SUM(CE119:CE120)</f>
        <v/>
      </c>
      <c r="CF274" s="251">
        <f>SUM(CF119:CF120)</f>
        <v/>
      </c>
      <c r="CG274" s="251">
        <f>SUM(CG119:CG120)</f>
        <v/>
      </c>
      <c r="CH274" s="251">
        <f>SUM(CH119:CH120)</f>
        <v/>
      </c>
      <c r="CI274" s="251">
        <f>SUM(CI119:CI120)</f>
        <v/>
      </c>
      <c r="CJ274" s="251">
        <f>SUM(CJ119:CJ120)</f>
        <v/>
      </c>
      <c r="CK274" s="251">
        <f>SUM(CK119:CK120)</f>
        <v/>
      </c>
      <c r="CL274" s="251">
        <f>SUM(CL119:CL120)</f>
        <v/>
      </c>
      <c r="CM274" s="251">
        <f>SUM(CM119:CM120)</f>
        <v/>
      </c>
      <c r="CN274" s="251">
        <f>SUM(CN119:CN120)</f>
        <v/>
      </c>
      <c r="CO274" s="251">
        <f>SUM(CO119:CO120)</f>
        <v/>
      </c>
      <c r="CP274" s="251">
        <f>SUM(CP119:CP120)</f>
        <v/>
      </c>
      <c r="CQ274" s="251">
        <f>SUM(CQ119:CQ120)</f>
        <v/>
      </c>
      <c r="CR274" s="251">
        <f>SUM(CR119:CR120)</f>
        <v/>
      </c>
      <c r="CS274" s="251">
        <f>SUM(CS119:CS120)</f>
        <v/>
      </c>
      <c r="CT274" s="251">
        <f>SUM(CT119:CT120)</f>
        <v/>
      </c>
      <c r="CU274" s="251">
        <f>SUM(CU119:CU120)</f>
        <v/>
      </c>
      <c r="CV274" s="251">
        <f>SUM(CV119:CV120)</f>
        <v/>
      </c>
      <c r="CW274" s="251">
        <f>SUM(CW119:CW120)</f>
        <v/>
      </c>
      <c r="CX274" s="251">
        <f>SUM(CX119:CX120)</f>
        <v/>
      </c>
      <c r="CY274" s="251">
        <f>SUM(CY119:CY120)</f>
        <v/>
      </c>
      <c r="CZ274" s="251">
        <f>SUM(CZ119:CZ120)</f>
        <v/>
      </c>
      <c r="DA274" s="251">
        <f>SUM(DA119:DA120)</f>
        <v/>
      </c>
      <c r="DB274" s="251">
        <f>SUM(DB119:DB120)</f>
        <v/>
      </c>
    </row>
    <row r="275" outlineLevel="3">
      <c r="E275" s="25">
        <f>E129</f>
        <v/>
      </c>
      <c r="G275" s="21">
        <f>G129</f>
        <v/>
      </c>
      <c r="Y275" s="26">
        <f>SUM(AA275:DB275)</f>
        <v/>
      </c>
      <c r="AA275" s="26">
        <f>AA129</f>
        <v/>
      </c>
      <c r="AB275" s="26">
        <f>AB129</f>
        <v/>
      </c>
      <c r="AC275" s="26">
        <f>AC129</f>
        <v/>
      </c>
      <c r="AD275" s="26">
        <f>AD129</f>
        <v/>
      </c>
      <c r="AE275" s="26">
        <f>AE129</f>
        <v/>
      </c>
      <c r="AF275" s="26">
        <f>AF129</f>
        <v/>
      </c>
      <c r="AG275" s="26">
        <f>AG129</f>
        <v/>
      </c>
      <c r="AH275" s="26">
        <f>AH129</f>
        <v/>
      </c>
      <c r="AI275" s="26">
        <f>AI129</f>
        <v/>
      </c>
      <c r="AJ275" s="26">
        <f>AJ129</f>
        <v/>
      </c>
      <c r="AK275" s="26">
        <f>AK129</f>
        <v/>
      </c>
      <c r="AL275" s="26">
        <f>AL129</f>
        <v/>
      </c>
      <c r="AM275" s="26">
        <f>AM129</f>
        <v/>
      </c>
      <c r="AN275" s="26">
        <f>AN129</f>
        <v/>
      </c>
      <c r="AO275" s="26">
        <f>AO129</f>
        <v/>
      </c>
      <c r="AP275" s="26">
        <f>AP129</f>
        <v/>
      </c>
      <c r="AQ275" s="26">
        <f>AQ129</f>
        <v/>
      </c>
      <c r="AR275" s="26">
        <f>AR129</f>
        <v/>
      </c>
      <c r="AS275" s="26">
        <f>AS129</f>
        <v/>
      </c>
      <c r="AT275" s="26">
        <f>AT129</f>
        <v/>
      </c>
      <c r="AU275" s="26">
        <f>AU129</f>
        <v/>
      </c>
      <c r="AV275" s="26">
        <f>AV129</f>
        <v/>
      </c>
      <c r="AW275" s="26">
        <f>AW129</f>
        <v/>
      </c>
      <c r="AX275" s="26">
        <f>AX129</f>
        <v/>
      </c>
      <c r="AY275" s="26">
        <f>AY129</f>
        <v/>
      </c>
      <c r="AZ275" s="26">
        <f>AZ129</f>
        <v/>
      </c>
      <c r="BA275" s="26">
        <f>BA129</f>
        <v/>
      </c>
      <c r="BB275" s="26">
        <f>BB129</f>
        <v/>
      </c>
      <c r="BC275" s="26">
        <f>BC129</f>
        <v/>
      </c>
      <c r="BD275" s="26">
        <f>BD129</f>
        <v/>
      </c>
      <c r="BE275" s="26">
        <f>BE129</f>
        <v/>
      </c>
      <c r="BF275" s="26">
        <f>BF129</f>
        <v/>
      </c>
      <c r="BG275" s="26">
        <f>BG129</f>
        <v/>
      </c>
      <c r="BH275" s="26">
        <f>BH129</f>
        <v/>
      </c>
      <c r="BI275" s="26">
        <f>BI129</f>
        <v/>
      </c>
      <c r="BJ275" s="26">
        <f>BJ129</f>
        <v/>
      </c>
      <c r="BK275" s="26">
        <f>BK129</f>
        <v/>
      </c>
      <c r="BL275" s="26">
        <f>BL129</f>
        <v/>
      </c>
      <c r="BM275" s="26">
        <f>BM129</f>
        <v/>
      </c>
      <c r="BN275" s="26">
        <f>BN129</f>
        <v/>
      </c>
      <c r="BO275" s="26">
        <f>BO129</f>
        <v/>
      </c>
      <c r="BP275" s="26">
        <f>BP129</f>
        <v/>
      </c>
      <c r="BQ275" s="26">
        <f>BQ129</f>
        <v/>
      </c>
      <c r="BR275" s="26">
        <f>BR129</f>
        <v/>
      </c>
      <c r="BS275" s="26">
        <f>BS129</f>
        <v/>
      </c>
      <c r="BT275" s="26">
        <f>BT129</f>
        <v/>
      </c>
      <c r="BU275" s="26">
        <f>BU129</f>
        <v/>
      </c>
      <c r="BV275" s="26">
        <f>BV129</f>
        <v/>
      </c>
      <c r="BW275" s="26">
        <f>BW129</f>
        <v/>
      </c>
      <c r="BX275" s="26">
        <f>BX129</f>
        <v/>
      </c>
      <c r="BY275" s="26">
        <f>BY129</f>
        <v/>
      </c>
      <c r="BZ275" s="26">
        <f>BZ129</f>
        <v/>
      </c>
      <c r="CA275" s="26">
        <f>CA129</f>
        <v/>
      </c>
      <c r="CB275" s="26">
        <f>CB129</f>
        <v/>
      </c>
      <c r="CC275" s="26">
        <f>CC129</f>
        <v/>
      </c>
      <c r="CD275" s="26">
        <f>CD129</f>
        <v/>
      </c>
      <c r="CE275" s="26">
        <f>CE129</f>
        <v/>
      </c>
      <c r="CF275" s="26">
        <f>CF129</f>
        <v/>
      </c>
      <c r="CG275" s="26">
        <f>CG129</f>
        <v/>
      </c>
      <c r="CH275" s="26">
        <f>CH129</f>
        <v/>
      </c>
      <c r="CI275" s="26">
        <f>CI129</f>
        <v/>
      </c>
      <c r="CJ275" s="26">
        <f>CJ129</f>
        <v/>
      </c>
      <c r="CK275" s="26">
        <f>CK129</f>
        <v/>
      </c>
      <c r="CL275" s="26">
        <f>CL129</f>
        <v/>
      </c>
      <c r="CM275" s="26">
        <f>CM129</f>
        <v/>
      </c>
      <c r="CN275" s="26">
        <f>CN129</f>
        <v/>
      </c>
      <c r="CO275" s="26">
        <f>CO129</f>
        <v/>
      </c>
      <c r="CP275" s="26">
        <f>CP129</f>
        <v/>
      </c>
      <c r="CQ275" s="26">
        <f>CQ129</f>
        <v/>
      </c>
      <c r="CR275" s="26">
        <f>CR129</f>
        <v/>
      </c>
      <c r="CS275" s="26">
        <f>CS129</f>
        <v/>
      </c>
      <c r="CT275" s="26">
        <f>CT129</f>
        <v/>
      </c>
      <c r="CU275" s="26">
        <f>CU129</f>
        <v/>
      </c>
      <c r="CV275" s="26">
        <f>CV129</f>
        <v/>
      </c>
      <c r="CW275" s="26">
        <f>CW129</f>
        <v/>
      </c>
      <c r="CX275" s="26">
        <f>CX129</f>
        <v/>
      </c>
      <c r="CY275" s="26">
        <f>CY129</f>
        <v/>
      </c>
      <c r="CZ275" s="26">
        <f>CZ129</f>
        <v/>
      </c>
      <c r="DA275" s="26">
        <f>DA129</f>
        <v/>
      </c>
      <c r="DB275" s="26">
        <f>DB129</f>
        <v/>
      </c>
    </row>
    <row r="276" outlineLevel="3">
      <c r="G276" s="21" t="n"/>
      <c r="AA276" s="23" t="n"/>
      <c r="AB276" s="23" t="n"/>
      <c r="AC276" s="23" t="n"/>
      <c r="AD276" s="23" t="n"/>
      <c r="AE276" s="23" t="n"/>
      <c r="AF276" s="23" t="n"/>
      <c r="AG276" s="23" t="n"/>
      <c r="AH276" s="23" t="n"/>
      <c r="AI276" s="23" t="n"/>
      <c r="AJ276" s="23" t="n"/>
      <c r="AK276" s="23" t="n"/>
      <c r="AL276" s="23" t="n"/>
      <c r="AM276" s="23" t="n"/>
      <c r="AN276" s="23" t="n"/>
      <c r="AO276" s="23" t="n"/>
      <c r="AP276" s="23" t="n"/>
      <c r="AQ276" s="23" t="n"/>
      <c r="AR276" s="23" t="n"/>
      <c r="AS276" s="23" t="n"/>
      <c r="AT276" s="23" t="n"/>
      <c r="AU276" s="23" t="n"/>
      <c r="AV276" s="23" t="n"/>
      <c r="AW276" s="23" t="n"/>
      <c r="AX276" s="23" t="n"/>
      <c r="AY276" s="23" t="n"/>
      <c r="AZ276" s="23" t="n"/>
      <c r="BA276" s="23" t="n"/>
      <c r="BB276" s="23" t="n"/>
      <c r="BC276" s="23" t="n"/>
      <c r="BD276" s="23" t="n"/>
      <c r="BE276" s="23" t="n"/>
      <c r="BF276" s="23" t="n"/>
      <c r="BG276" s="23" t="n"/>
      <c r="BH276" s="23" t="n"/>
      <c r="BI276" s="23" t="n"/>
      <c r="BJ276" s="23" t="n"/>
      <c r="BK276" s="23" t="n"/>
      <c r="BL276" s="23" t="n"/>
      <c r="BM276" s="23" t="n"/>
      <c r="BN276" s="23" t="n"/>
      <c r="BO276" s="23" t="n"/>
      <c r="BP276" s="23" t="n"/>
      <c r="BQ276" s="23" t="n"/>
      <c r="BR276" s="23" t="n"/>
      <c r="BS276" s="23" t="n"/>
      <c r="BT276" s="23" t="n"/>
      <c r="BU276" s="23" t="n"/>
      <c r="BV276" s="23" t="n"/>
      <c r="BW276" s="23" t="n"/>
      <c r="BX276" s="23" t="n"/>
      <c r="BY276" s="23" t="n"/>
      <c r="BZ276" s="23" t="n"/>
      <c r="CA276" s="23" t="n"/>
      <c r="CB276" s="23" t="n"/>
      <c r="CC276" s="23" t="n"/>
      <c r="CD276" s="23" t="n"/>
      <c r="CE276" s="23" t="n"/>
      <c r="CF276" s="23" t="n"/>
      <c r="CG276" s="23" t="n"/>
      <c r="CH276" s="23" t="n"/>
      <c r="CI276" s="23" t="n"/>
      <c r="CJ276" s="23" t="n"/>
      <c r="CK276" s="23" t="n"/>
      <c r="CL276" s="23" t="n"/>
      <c r="CM276" s="23" t="n"/>
      <c r="CN276" s="23" t="n"/>
      <c r="CO276" s="23" t="n"/>
      <c r="CP276" s="23" t="n"/>
      <c r="CQ276" s="23" t="n"/>
      <c r="CR276" s="23" t="n"/>
      <c r="CS276" s="23" t="n"/>
      <c r="CT276" s="23" t="n"/>
      <c r="CU276" s="23" t="n"/>
      <c r="CV276" s="23" t="n"/>
      <c r="CW276" s="23" t="n"/>
      <c r="CX276" s="23" t="n"/>
      <c r="CY276" s="23" t="n"/>
      <c r="CZ276" s="23" t="n"/>
      <c r="DA276" s="23" t="n"/>
      <c r="DB276" s="23" t="n"/>
    </row>
    <row r="277" outlineLevel="3">
      <c r="E277" s="2">
        <f>E145</f>
        <v/>
      </c>
      <c r="G277" s="21">
        <f>G145</f>
        <v/>
      </c>
      <c r="Y277" s="22">
        <f>SUM(AA277:DB277)</f>
        <v/>
      </c>
      <c r="AA277" s="23">
        <f>AA145</f>
        <v/>
      </c>
      <c r="AB277" s="23">
        <f>AB145</f>
        <v/>
      </c>
      <c r="AC277" s="23">
        <f>AC145</f>
        <v/>
      </c>
      <c r="AD277" s="23">
        <f>AD145</f>
        <v/>
      </c>
      <c r="AE277" s="23">
        <f>AE145</f>
        <v/>
      </c>
      <c r="AF277" s="23">
        <f>AF145</f>
        <v/>
      </c>
      <c r="AG277" s="23">
        <f>AG145</f>
        <v/>
      </c>
      <c r="AH277" s="23">
        <f>AH145</f>
        <v/>
      </c>
      <c r="AI277" s="23">
        <f>AI145</f>
        <v/>
      </c>
      <c r="AJ277" s="23">
        <f>AJ145</f>
        <v/>
      </c>
      <c r="AK277" s="23">
        <f>AK145</f>
        <v/>
      </c>
      <c r="AL277" s="23">
        <f>AL145</f>
        <v/>
      </c>
      <c r="AM277" s="23">
        <f>AM145</f>
        <v/>
      </c>
      <c r="AN277" s="23">
        <f>AN145</f>
        <v/>
      </c>
      <c r="AO277" s="23">
        <f>AO145</f>
        <v/>
      </c>
      <c r="AP277" s="23">
        <f>AP145</f>
        <v/>
      </c>
      <c r="AQ277" s="23">
        <f>AQ145</f>
        <v/>
      </c>
      <c r="AR277" s="23">
        <f>AR145</f>
        <v/>
      </c>
      <c r="AS277" s="23">
        <f>AS145</f>
        <v/>
      </c>
      <c r="AT277" s="23">
        <f>AT145</f>
        <v/>
      </c>
      <c r="AU277" s="23">
        <f>AU145</f>
        <v/>
      </c>
      <c r="AV277" s="23">
        <f>AV145</f>
        <v/>
      </c>
      <c r="AW277" s="23">
        <f>AW145</f>
        <v/>
      </c>
      <c r="AX277" s="23">
        <f>AX145</f>
        <v/>
      </c>
      <c r="AY277" s="23">
        <f>AY145</f>
        <v/>
      </c>
      <c r="AZ277" s="23">
        <f>AZ145</f>
        <v/>
      </c>
      <c r="BA277" s="23">
        <f>BA145</f>
        <v/>
      </c>
      <c r="BB277" s="23">
        <f>BB145</f>
        <v/>
      </c>
      <c r="BC277" s="23">
        <f>BC145</f>
        <v/>
      </c>
      <c r="BD277" s="23">
        <f>BD145</f>
        <v/>
      </c>
      <c r="BE277" s="23">
        <f>BE145</f>
        <v/>
      </c>
      <c r="BF277" s="23">
        <f>BF145</f>
        <v/>
      </c>
      <c r="BG277" s="23">
        <f>BG145</f>
        <v/>
      </c>
      <c r="BH277" s="23">
        <f>BH145</f>
        <v/>
      </c>
      <c r="BI277" s="23">
        <f>BI145</f>
        <v/>
      </c>
      <c r="BJ277" s="23">
        <f>BJ145</f>
        <v/>
      </c>
      <c r="BK277" s="23">
        <f>BK145</f>
        <v/>
      </c>
      <c r="BL277" s="23">
        <f>BL145</f>
        <v/>
      </c>
      <c r="BM277" s="23">
        <f>BM145</f>
        <v/>
      </c>
      <c r="BN277" s="23">
        <f>BN145</f>
        <v/>
      </c>
      <c r="BO277" s="23">
        <f>BO145</f>
        <v/>
      </c>
      <c r="BP277" s="23">
        <f>BP145</f>
        <v/>
      </c>
      <c r="BQ277" s="23">
        <f>BQ145</f>
        <v/>
      </c>
      <c r="BR277" s="23">
        <f>BR145</f>
        <v/>
      </c>
      <c r="BS277" s="23">
        <f>BS145</f>
        <v/>
      </c>
      <c r="BT277" s="23">
        <f>BT145</f>
        <v/>
      </c>
      <c r="BU277" s="23">
        <f>BU145</f>
        <v/>
      </c>
      <c r="BV277" s="23">
        <f>BV145</f>
        <v/>
      </c>
      <c r="BW277" s="23">
        <f>BW145</f>
        <v/>
      </c>
      <c r="BX277" s="23">
        <f>BX145</f>
        <v/>
      </c>
      <c r="BY277" s="23">
        <f>BY145</f>
        <v/>
      </c>
      <c r="BZ277" s="23">
        <f>BZ145</f>
        <v/>
      </c>
      <c r="CA277" s="23">
        <f>CA145</f>
        <v/>
      </c>
      <c r="CB277" s="23">
        <f>CB145</f>
        <v/>
      </c>
      <c r="CC277" s="23">
        <f>CC145</f>
        <v/>
      </c>
      <c r="CD277" s="23">
        <f>CD145</f>
        <v/>
      </c>
      <c r="CE277" s="23">
        <f>CE145</f>
        <v/>
      </c>
      <c r="CF277" s="23">
        <f>CF145</f>
        <v/>
      </c>
      <c r="CG277" s="23">
        <f>CG145</f>
        <v/>
      </c>
      <c r="CH277" s="23">
        <f>CH145</f>
        <v/>
      </c>
      <c r="CI277" s="23">
        <f>CI145</f>
        <v/>
      </c>
      <c r="CJ277" s="23">
        <f>CJ145</f>
        <v/>
      </c>
      <c r="CK277" s="23">
        <f>CK145</f>
        <v/>
      </c>
      <c r="CL277" s="23">
        <f>CL145</f>
        <v/>
      </c>
      <c r="CM277" s="23">
        <f>CM145</f>
        <v/>
      </c>
      <c r="CN277" s="23">
        <f>CN145</f>
        <v/>
      </c>
      <c r="CO277" s="23">
        <f>CO145</f>
        <v/>
      </c>
      <c r="CP277" s="23">
        <f>CP145</f>
        <v/>
      </c>
      <c r="CQ277" s="23">
        <f>CQ145</f>
        <v/>
      </c>
      <c r="CR277" s="23">
        <f>CR145</f>
        <v/>
      </c>
      <c r="CS277" s="23">
        <f>CS145</f>
        <v/>
      </c>
      <c r="CT277" s="23">
        <f>CT145</f>
        <v/>
      </c>
      <c r="CU277" s="23">
        <f>CU145</f>
        <v/>
      </c>
      <c r="CV277" s="23">
        <f>CV145</f>
        <v/>
      </c>
      <c r="CW277" s="23">
        <f>CW145</f>
        <v/>
      </c>
      <c r="CX277" s="23">
        <f>CX145</f>
        <v/>
      </c>
      <c r="CY277" s="23">
        <f>CY145</f>
        <v/>
      </c>
      <c r="CZ277" s="23">
        <f>CZ145</f>
        <v/>
      </c>
      <c r="DA277" s="23">
        <f>DA145</f>
        <v/>
      </c>
      <c r="DB277" s="23">
        <f>DB145</f>
        <v/>
      </c>
    </row>
    <row r="278" outlineLevel="3">
      <c r="E278" s="2">
        <f>E158</f>
        <v/>
      </c>
      <c r="G278" s="21">
        <f>G158</f>
        <v/>
      </c>
      <c r="Y278" s="22">
        <f>SUM(AA278:DB278)</f>
        <v/>
      </c>
      <c r="AA278" s="23">
        <f>AA158</f>
        <v/>
      </c>
      <c r="AB278" s="23">
        <f>AB158</f>
        <v/>
      </c>
      <c r="AC278" s="23">
        <f>AC158</f>
        <v/>
      </c>
      <c r="AD278" s="23">
        <f>AD158</f>
        <v/>
      </c>
      <c r="AE278" s="23">
        <f>AE158</f>
        <v/>
      </c>
      <c r="AF278" s="23">
        <f>AF158</f>
        <v/>
      </c>
      <c r="AG278" s="23">
        <f>AG158</f>
        <v/>
      </c>
      <c r="AH278" s="23">
        <f>AH158</f>
        <v/>
      </c>
      <c r="AI278" s="23">
        <f>AI158</f>
        <v/>
      </c>
      <c r="AJ278" s="23">
        <f>AJ158</f>
        <v/>
      </c>
      <c r="AK278" s="23">
        <f>AK158</f>
        <v/>
      </c>
      <c r="AL278" s="23">
        <f>AL158</f>
        <v/>
      </c>
      <c r="AM278" s="23">
        <f>AM158</f>
        <v/>
      </c>
      <c r="AN278" s="23">
        <f>AN158</f>
        <v/>
      </c>
      <c r="AO278" s="23">
        <f>AO158</f>
        <v/>
      </c>
      <c r="AP278" s="23">
        <f>AP158</f>
        <v/>
      </c>
      <c r="AQ278" s="23">
        <f>AQ158</f>
        <v/>
      </c>
      <c r="AR278" s="23">
        <f>AR158</f>
        <v/>
      </c>
      <c r="AS278" s="23">
        <f>AS158</f>
        <v/>
      </c>
      <c r="AT278" s="23">
        <f>AT158</f>
        <v/>
      </c>
      <c r="AU278" s="23">
        <f>AU158</f>
        <v/>
      </c>
      <c r="AV278" s="23">
        <f>AV158</f>
        <v/>
      </c>
      <c r="AW278" s="23">
        <f>AW158</f>
        <v/>
      </c>
      <c r="AX278" s="23">
        <f>AX158</f>
        <v/>
      </c>
      <c r="AY278" s="23">
        <f>AY158</f>
        <v/>
      </c>
      <c r="AZ278" s="23">
        <f>AZ158</f>
        <v/>
      </c>
      <c r="BA278" s="23">
        <f>BA158</f>
        <v/>
      </c>
      <c r="BB278" s="23">
        <f>BB158</f>
        <v/>
      </c>
      <c r="BC278" s="23">
        <f>BC158</f>
        <v/>
      </c>
      <c r="BD278" s="23">
        <f>BD158</f>
        <v/>
      </c>
      <c r="BE278" s="23">
        <f>BE158</f>
        <v/>
      </c>
      <c r="BF278" s="23">
        <f>BF158</f>
        <v/>
      </c>
      <c r="BG278" s="23">
        <f>BG158</f>
        <v/>
      </c>
      <c r="BH278" s="23">
        <f>BH158</f>
        <v/>
      </c>
      <c r="BI278" s="23">
        <f>BI158</f>
        <v/>
      </c>
      <c r="BJ278" s="23">
        <f>BJ158</f>
        <v/>
      </c>
      <c r="BK278" s="23">
        <f>BK158</f>
        <v/>
      </c>
      <c r="BL278" s="23">
        <f>BL158</f>
        <v/>
      </c>
      <c r="BM278" s="23">
        <f>BM158</f>
        <v/>
      </c>
      <c r="BN278" s="23">
        <f>BN158</f>
        <v/>
      </c>
      <c r="BO278" s="23">
        <f>BO158</f>
        <v/>
      </c>
      <c r="BP278" s="23">
        <f>BP158</f>
        <v/>
      </c>
      <c r="BQ278" s="23">
        <f>BQ158</f>
        <v/>
      </c>
      <c r="BR278" s="23">
        <f>BR158</f>
        <v/>
      </c>
      <c r="BS278" s="23">
        <f>BS158</f>
        <v/>
      </c>
      <c r="BT278" s="23">
        <f>BT158</f>
        <v/>
      </c>
      <c r="BU278" s="23">
        <f>BU158</f>
        <v/>
      </c>
      <c r="BV278" s="23">
        <f>BV158</f>
        <v/>
      </c>
      <c r="BW278" s="23">
        <f>BW158</f>
        <v/>
      </c>
      <c r="BX278" s="23">
        <f>BX158</f>
        <v/>
      </c>
      <c r="BY278" s="23">
        <f>BY158</f>
        <v/>
      </c>
      <c r="BZ278" s="23">
        <f>BZ158</f>
        <v/>
      </c>
      <c r="CA278" s="23">
        <f>CA158</f>
        <v/>
      </c>
      <c r="CB278" s="23">
        <f>CB158</f>
        <v/>
      </c>
      <c r="CC278" s="23">
        <f>CC158</f>
        <v/>
      </c>
      <c r="CD278" s="23">
        <f>CD158</f>
        <v/>
      </c>
      <c r="CE278" s="23">
        <f>CE158</f>
        <v/>
      </c>
      <c r="CF278" s="23">
        <f>CF158</f>
        <v/>
      </c>
      <c r="CG278" s="23">
        <f>CG158</f>
        <v/>
      </c>
      <c r="CH278" s="23">
        <f>CH158</f>
        <v/>
      </c>
      <c r="CI278" s="23">
        <f>CI158</f>
        <v/>
      </c>
      <c r="CJ278" s="23">
        <f>CJ158</f>
        <v/>
      </c>
      <c r="CK278" s="23">
        <f>CK158</f>
        <v/>
      </c>
      <c r="CL278" s="23">
        <f>CL158</f>
        <v/>
      </c>
      <c r="CM278" s="23">
        <f>CM158</f>
        <v/>
      </c>
      <c r="CN278" s="23">
        <f>CN158</f>
        <v/>
      </c>
      <c r="CO278" s="23">
        <f>CO158</f>
        <v/>
      </c>
      <c r="CP278" s="23">
        <f>CP158</f>
        <v/>
      </c>
      <c r="CQ278" s="23">
        <f>CQ158</f>
        <v/>
      </c>
      <c r="CR278" s="23">
        <f>CR158</f>
        <v/>
      </c>
      <c r="CS278" s="23">
        <f>CS158</f>
        <v/>
      </c>
      <c r="CT278" s="23">
        <f>CT158</f>
        <v/>
      </c>
      <c r="CU278" s="23">
        <f>CU158</f>
        <v/>
      </c>
      <c r="CV278" s="23">
        <f>CV158</f>
        <v/>
      </c>
      <c r="CW278" s="23">
        <f>CW158</f>
        <v/>
      </c>
      <c r="CX278" s="23">
        <f>CX158</f>
        <v/>
      </c>
      <c r="CY278" s="23">
        <f>CY158</f>
        <v/>
      </c>
      <c r="CZ278" s="23">
        <f>CZ158</f>
        <v/>
      </c>
      <c r="DA278" s="23">
        <f>DA158</f>
        <v/>
      </c>
      <c r="DB278" s="23">
        <f>DB158</f>
        <v/>
      </c>
    </row>
    <row r="279" outlineLevel="3">
      <c r="E279" s="2">
        <f>E170</f>
        <v/>
      </c>
      <c r="G279" s="21">
        <f>G170</f>
        <v/>
      </c>
      <c r="Y279" s="22">
        <f>SUM(AA279:DB279)</f>
        <v/>
      </c>
      <c r="AA279" s="23">
        <f>AA170</f>
        <v/>
      </c>
      <c r="AB279" s="23">
        <f>AB170</f>
        <v/>
      </c>
      <c r="AC279" s="23">
        <f>AC170</f>
        <v/>
      </c>
      <c r="AD279" s="23">
        <f>AD170</f>
        <v/>
      </c>
      <c r="AE279" s="23">
        <f>AE170</f>
        <v/>
      </c>
      <c r="AF279" s="23">
        <f>AF170</f>
        <v/>
      </c>
      <c r="AG279" s="23">
        <f>AG170</f>
        <v/>
      </c>
      <c r="AH279" s="23">
        <f>AH170</f>
        <v/>
      </c>
      <c r="AI279" s="23">
        <f>AI170</f>
        <v/>
      </c>
      <c r="AJ279" s="23">
        <f>AJ170</f>
        <v/>
      </c>
      <c r="AK279" s="23">
        <f>AK170</f>
        <v/>
      </c>
      <c r="AL279" s="23">
        <f>AL170</f>
        <v/>
      </c>
      <c r="AM279" s="23">
        <f>AM170</f>
        <v/>
      </c>
      <c r="AN279" s="23">
        <f>AN170</f>
        <v/>
      </c>
      <c r="AO279" s="23">
        <f>AO170</f>
        <v/>
      </c>
      <c r="AP279" s="23">
        <f>AP170</f>
        <v/>
      </c>
      <c r="AQ279" s="23">
        <f>AQ170</f>
        <v/>
      </c>
      <c r="AR279" s="23">
        <f>AR170</f>
        <v/>
      </c>
      <c r="AS279" s="23">
        <f>AS170</f>
        <v/>
      </c>
      <c r="AT279" s="23">
        <f>AT170</f>
        <v/>
      </c>
      <c r="AU279" s="23">
        <f>AU170</f>
        <v/>
      </c>
      <c r="AV279" s="23">
        <f>AV170</f>
        <v/>
      </c>
      <c r="AW279" s="23">
        <f>AW170</f>
        <v/>
      </c>
      <c r="AX279" s="23">
        <f>AX170</f>
        <v/>
      </c>
      <c r="AY279" s="23">
        <f>AY170</f>
        <v/>
      </c>
      <c r="AZ279" s="23">
        <f>AZ170</f>
        <v/>
      </c>
      <c r="BA279" s="23">
        <f>BA170</f>
        <v/>
      </c>
      <c r="BB279" s="23">
        <f>BB170</f>
        <v/>
      </c>
      <c r="BC279" s="23">
        <f>BC170</f>
        <v/>
      </c>
      <c r="BD279" s="23">
        <f>BD170</f>
        <v/>
      </c>
      <c r="BE279" s="23">
        <f>BE170</f>
        <v/>
      </c>
      <c r="BF279" s="23">
        <f>BF170</f>
        <v/>
      </c>
      <c r="BG279" s="23">
        <f>BG170</f>
        <v/>
      </c>
      <c r="BH279" s="23">
        <f>BH170</f>
        <v/>
      </c>
      <c r="BI279" s="23">
        <f>BI170</f>
        <v/>
      </c>
      <c r="BJ279" s="23">
        <f>BJ170</f>
        <v/>
      </c>
      <c r="BK279" s="23">
        <f>BK170</f>
        <v/>
      </c>
      <c r="BL279" s="23">
        <f>BL170</f>
        <v/>
      </c>
      <c r="BM279" s="23">
        <f>BM170</f>
        <v/>
      </c>
      <c r="BN279" s="23">
        <f>BN170</f>
        <v/>
      </c>
      <c r="BO279" s="23">
        <f>BO170</f>
        <v/>
      </c>
      <c r="BP279" s="23">
        <f>BP170</f>
        <v/>
      </c>
      <c r="BQ279" s="23">
        <f>BQ170</f>
        <v/>
      </c>
      <c r="BR279" s="23">
        <f>BR170</f>
        <v/>
      </c>
      <c r="BS279" s="23">
        <f>BS170</f>
        <v/>
      </c>
      <c r="BT279" s="23">
        <f>BT170</f>
        <v/>
      </c>
      <c r="BU279" s="23">
        <f>BU170</f>
        <v/>
      </c>
      <c r="BV279" s="23">
        <f>BV170</f>
        <v/>
      </c>
      <c r="BW279" s="23">
        <f>BW170</f>
        <v/>
      </c>
      <c r="BX279" s="23">
        <f>BX170</f>
        <v/>
      </c>
      <c r="BY279" s="23">
        <f>BY170</f>
        <v/>
      </c>
      <c r="BZ279" s="23">
        <f>BZ170</f>
        <v/>
      </c>
      <c r="CA279" s="23">
        <f>CA170</f>
        <v/>
      </c>
      <c r="CB279" s="23">
        <f>CB170</f>
        <v/>
      </c>
      <c r="CC279" s="23">
        <f>CC170</f>
        <v/>
      </c>
      <c r="CD279" s="23">
        <f>CD170</f>
        <v/>
      </c>
      <c r="CE279" s="23">
        <f>CE170</f>
        <v/>
      </c>
      <c r="CF279" s="23">
        <f>CF170</f>
        <v/>
      </c>
      <c r="CG279" s="23">
        <f>CG170</f>
        <v/>
      </c>
      <c r="CH279" s="23">
        <f>CH170</f>
        <v/>
      </c>
      <c r="CI279" s="23">
        <f>CI170</f>
        <v/>
      </c>
      <c r="CJ279" s="23">
        <f>CJ170</f>
        <v/>
      </c>
      <c r="CK279" s="23">
        <f>CK170</f>
        <v/>
      </c>
      <c r="CL279" s="23">
        <f>CL170</f>
        <v/>
      </c>
      <c r="CM279" s="23">
        <f>CM170</f>
        <v/>
      </c>
      <c r="CN279" s="23">
        <f>CN170</f>
        <v/>
      </c>
      <c r="CO279" s="23">
        <f>CO170</f>
        <v/>
      </c>
      <c r="CP279" s="23">
        <f>CP170</f>
        <v/>
      </c>
      <c r="CQ279" s="23">
        <f>CQ170</f>
        <v/>
      </c>
      <c r="CR279" s="23">
        <f>CR170</f>
        <v/>
      </c>
      <c r="CS279" s="23">
        <f>CS170</f>
        <v/>
      </c>
      <c r="CT279" s="23">
        <f>CT170</f>
        <v/>
      </c>
      <c r="CU279" s="23">
        <f>CU170</f>
        <v/>
      </c>
      <c r="CV279" s="23">
        <f>CV170</f>
        <v/>
      </c>
      <c r="CW279" s="23">
        <f>CW170</f>
        <v/>
      </c>
      <c r="CX279" s="23">
        <f>CX170</f>
        <v/>
      </c>
      <c r="CY279" s="23">
        <f>CY170</f>
        <v/>
      </c>
      <c r="CZ279" s="23">
        <f>CZ170</f>
        <v/>
      </c>
      <c r="DA279" s="23">
        <f>DA170</f>
        <v/>
      </c>
      <c r="DB279" s="23">
        <f>DB170</f>
        <v/>
      </c>
    </row>
    <row r="280" outlineLevel="3">
      <c r="E280" s="2">
        <f>E183</f>
        <v/>
      </c>
      <c r="G280" s="21">
        <f>G183</f>
        <v/>
      </c>
      <c r="Y280" s="22">
        <f>SUM(AA280:DB280)</f>
        <v/>
      </c>
      <c r="AA280" s="23">
        <f>AA183</f>
        <v/>
      </c>
      <c r="AB280" s="23">
        <f>AB183</f>
        <v/>
      </c>
      <c r="AC280" s="23">
        <f>AC183</f>
        <v/>
      </c>
      <c r="AD280" s="23">
        <f>AD183</f>
        <v/>
      </c>
      <c r="AE280" s="23">
        <f>AE183</f>
        <v/>
      </c>
      <c r="AF280" s="23">
        <f>AF183</f>
        <v/>
      </c>
      <c r="AG280" s="23">
        <f>AG183</f>
        <v/>
      </c>
      <c r="AH280" s="23">
        <f>AH183</f>
        <v/>
      </c>
      <c r="AI280" s="23">
        <f>AI183</f>
        <v/>
      </c>
      <c r="AJ280" s="23">
        <f>AJ183</f>
        <v/>
      </c>
      <c r="AK280" s="23">
        <f>AK183</f>
        <v/>
      </c>
      <c r="AL280" s="23">
        <f>AL183</f>
        <v/>
      </c>
      <c r="AM280" s="23">
        <f>AM183</f>
        <v/>
      </c>
      <c r="AN280" s="23">
        <f>AN183</f>
        <v/>
      </c>
      <c r="AO280" s="23">
        <f>AO183</f>
        <v/>
      </c>
      <c r="AP280" s="23">
        <f>AP183</f>
        <v/>
      </c>
      <c r="AQ280" s="23">
        <f>AQ183</f>
        <v/>
      </c>
      <c r="AR280" s="23">
        <f>AR183</f>
        <v/>
      </c>
      <c r="AS280" s="23">
        <f>AS183</f>
        <v/>
      </c>
      <c r="AT280" s="23">
        <f>AT183</f>
        <v/>
      </c>
      <c r="AU280" s="23">
        <f>AU183</f>
        <v/>
      </c>
      <c r="AV280" s="23">
        <f>AV183</f>
        <v/>
      </c>
      <c r="AW280" s="23">
        <f>AW183</f>
        <v/>
      </c>
      <c r="AX280" s="23">
        <f>AX183</f>
        <v/>
      </c>
      <c r="AY280" s="23">
        <f>AY183</f>
        <v/>
      </c>
      <c r="AZ280" s="23">
        <f>AZ183</f>
        <v/>
      </c>
      <c r="BA280" s="23">
        <f>BA183</f>
        <v/>
      </c>
      <c r="BB280" s="23">
        <f>BB183</f>
        <v/>
      </c>
      <c r="BC280" s="23">
        <f>BC183</f>
        <v/>
      </c>
      <c r="BD280" s="23">
        <f>BD183</f>
        <v/>
      </c>
      <c r="BE280" s="23">
        <f>BE183</f>
        <v/>
      </c>
      <c r="BF280" s="23">
        <f>BF183</f>
        <v/>
      </c>
      <c r="BG280" s="23">
        <f>BG183</f>
        <v/>
      </c>
      <c r="BH280" s="23">
        <f>BH183</f>
        <v/>
      </c>
      <c r="BI280" s="23">
        <f>BI183</f>
        <v/>
      </c>
      <c r="BJ280" s="23">
        <f>BJ183</f>
        <v/>
      </c>
      <c r="BK280" s="23">
        <f>BK183</f>
        <v/>
      </c>
      <c r="BL280" s="23">
        <f>BL183</f>
        <v/>
      </c>
      <c r="BM280" s="23">
        <f>BM183</f>
        <v/>
      </c>
      <c r="BN280" s="23">
        <f>BN183</f>
        <v/>
      </c>
      <c r="BO280" s="23">
        <f>BO183</f>
        <v/>
      </c>
      <c r="BP280" s="23">
        <f>BP183</f>
        <v/>
      </c>
      <c r="BQ280" s="23">
        <f>BQ183</f>
        <v/>
      </c>
      <c r="BR280" s="23">
        <f>BR183</f>
        <v/>
      </c>
      <c r="BS280" s="23">
        <f>BS183</f>
        <v/>
      </c>
      <c r="BT280" s="23">
        <f>BT183</f>
        <v/>
      </c>
      <c r="BU280" s="23">
        <f>BU183</f>
        <v/>
      </c>
      <c r="BV280" s="23">
        <f>BV183</f>
        <v/>
      </c>
      <c r="BW280" s="23">
        <f>BW183</f>
        <v/>
      </c>
      <c r="BX280" s="23">
        <f>BX183</f>
        <v/>
      </c>
      <c r="BY280" s="23">
        <f>BY183</f>
        <v/>
      </c>
      <c r="BZ280" s="23">
        <f>BZ183</f>
        <v/>
      </c>
      <c r="CA280" s="23">
        <f>CA183</f>
        <v/>
      </c>
      <c r="CB280" s="23">
        <f>CB183</f>
        <v/>
      </c>
      <c r="CC280" s="23">
        <f>CC183</f>
        <v/>
      </c>
      <c r="CD280" s="23">
        <f>CD183</f>
        <v/>
      </c>
      <c r="CE280" s="23">
        <f>CE183</f>
        <v/>
      </c>
      <c r="CF280" s="23">
        <f>CF183</f>
        <v/>
      </c>
      <c r="CG280" s="23">
        <f>CG183</f>
        <v/>
      </c>
      <c r="CH280" s="23">
        <f>CH183</f>
        <v/>
      </c>
      <c r="CI280" s="23">
        <f>CI183</f>
        <v/>
      </c>
      <c r="CJ280" s="23">
        <f>CJ183</f>
        <v/>
      </c>
      <c r="CK280" s="23">
        <f>CK183</f>
        <v/>
      </c>
      <c r="CL280" s="23">
        <f>CL183</f>
        <v/>
      </c>
      <c r="CM280" s="23">
        <f>CM183</f>
        <v/>
      </c>
      <c r="CN280" s="23">
        <f>CN183</f>
        <v/>
      </c>
      <c r="CO280" s="23">
        <f>CO183</f>
        <v/>
      </c>
      <c r="CP280" s="23">
        <f>CP183</f>
        <v/>
      </c>
      <c r="CQ280" s="23">
        <f>CQ183</f>
        <v/>
      </c>
      <c r="CR280" s="23">
        <f>CR183</f>
        <v/>
      </c>
      <c r="CS280" s="23">
        <f>CS183</f>
        <v/>
      </c>
      <c r="CT280" s="23">
        <f>CT183</f>
        <v/>
      </c>
      <c r="CU280" s="23">
        <f>CU183</f>
        <v/>
      </c>
      <c r="CV280" s="23">
        <f>CV183</f>
        <v/>
      </c>
      <c r="CW280" s="23">
        <f>CW183</f>
        <v/>
      </c>
      <c r="CX280" s="23">
        <f>CX183</f>
        <v/>
      </c>
      <c r="CY280" s="23">
        <f>CY183</f>
        <v/>
      </c>
      <c r="CZ280" s="23">
        <f>CZ183</f>
        <v/>
      </c>
      <c r="DA280" s="23">
        <f>DA183</f>
        <v/>
      </c>
      <c r="DB280" s="23">
        <f>DB183</f>
        <v/>
      </c>
    </row>
    <row r="281" outlineLevel="3">
      <c r="E281" s="2">
        <f>E187</f>
        <v/>
      </c>
      <c r="G281" s="21">
        <f>G187</f>
        <v/>
      </c>
      <c r="Y281" s="22">
        <f>SUM(AA281:DB281)</f>
        <v/>
      </c>
      <c r="AA281" s="23">
        <f>AA187</f>
        <v/>
      </c>
      <c r="AB281" s="23">
        <f>AB187</f>
        <v/>
      </c>
      <c r="AC281" s="23">
        <f>AC187</f>
        <v/>
      </c>
      <c r="AD281" s="23">
        <f>AD187</f>
        <v/>
      </c>
      <c r="AE281" s="23">
        <f>AE187</f>
        <v/>
      </c>
      <c r="AF281" s="23">
        <f>AF187</f>
        <v/>
      </c>
      <c r="AG281" s="23">
        <f>AG187</f>
        <v/>
      </c>
      <c r="AH281" s="23">
        <f>AH187</f>
        <v/>
      </c>
      <c r="AI281" s="23">
        <f>AI187</f>
        <v/>
      </c>
      <c r="AJ281" s="23">
        <f>AJ187</f>
        <v/>
      </c>
      <c r="AK281" s="23">
        <f>AK187</f>
        <v/>
      </c>
      <c r="AL281" s="23">
        <f>AL187</f>
        <v/>
      </c>
      <c r="AM281" s="23">
        <f>AM187</f>
        <v/>
      </c>
      <c r="AN281" s="23">
        <f>AN187</f>
        <v/>
      </c>
      <c r="AO281" s="23">
        <f>AO187</f>
        <v/>
      </c>
      <c r="AP281" s="23">
        <f>AP187</f>
        <v/>
      </c>
      <c r="AQ281" s="23">
        <f>AQ187</f>
        <v/>
      </c>
      <c r="AR281" s="23">
        <f>AR187</f>
        <v/>
      </c>
      <c r="AS281" s="23">
        <f>AS187</f>
        <v/>
      </c>
      <c r="AT281" s="23">
        <f>AT187</f>
        <v/>
      </c>
      <c r="AU281" s="23">
        <f>AU187</f>
        <v/>
      </c>
      <c r="AV281" s="23">
        <f>AV187</f>
        <v/>
      </c>
      <c r="AW281" s="23">
        <f>AW187</f>
        <v/>
      </c>
      <c r="AX281" s="23">
        <f>AX187</f>
        <v/>
      </c>
      <c r="AY281" s="23">
        <f>AY187</f>
        <v/>
      </c>
      <c r="AZ281" s="23">
        <f>AZ187</f>
        <v/>
      </c>
      <c r="BA281" s="23">
        <f>BA187</f>
        <v/>
      </c>
      <c r="BB281" s="23">
        <f>BB187</f>
        <v/>
      </c>
      <c r="BC281" s="23">
        <f>BC187</f>
        <v/>
      </c>
      <c r="BD281" s="23">
        <f>BD187</f>
        <v/>
      </c>
      <c r="BE281" s="23">
        <f>BE187</f>
        <v/>
      </c>
      <c r="BF281" s="23">
        <f>BF187</f>
        <v/>
      </c>
      <c r="BG281" s="23">
        <f>BG187</f>
        <v/>
      </c>
      <c r="BH281" s="23">
        <f>BH187</f>
        <v/>
      </c>
      <c r="BI281" s="23">
        <f>BI187</f>
        <v/>
      </c>
      <c r="BJ281" s="23">
        <f>BJ187</f>
        <v/>
      </c>
      <c r="BK281" s="23">
        <f>BK187</f>
        <v/>
      </c>
      <c r="BL281" s="23">
        <f>BL187</f>
        <v/>
      </c>
      <c r="BM281" s="23">
        <f>BM187</f>
        <v/>
      </c>
      <c r="BN281" s="23">
        <f>BN187</f>
        <v/>
      </c>
      <c r="BO281" s="23">
        <f>BO187</f>
        <v/>
      </c>
      <c r="BP281" s="23">
        <f>BP187</f>
        <v/>
      </c>
      <c r="BQ281" s="23">
        <f>BQ187</f>
        <v/>
      </c>
      <c r="BR281" s="23">
        <f>BR187</f>
        <v/>
      </c>
      <c r="BS281" s="23">
        <f>BS187</f>
        <v/>
      </c>
      <c r="BT281" s="23">
        <f>BT187</f>
        <v/>
      </c>
      <c r="BU281" s="23">
        <f>BU187</f>
        <v/>
      </c>
      <c r="BV281" s="23">
        <f>BV187</f>
        <v/>
      </c>
      <c r="BW281" s="23">
        <f>BW187</f>
        <v/>
      </c>
      <c r="BX281" s="23">
        <f>BX187</f>
        <v/>
      </c>
      <c r="BY281" s="23">
        <f>BY187</f>
        <v/>
      </c>
      <c r="BZ281" s="23">
        <f>BZ187</f>
        <v/>
      </c>
      <c r="CA281" s="23">
        <f>CA187</f>
        <v/>
      </c>
      <c r="CB281" s="23">
        <f>CB187</f>
        <v/>
      </c>
      <c r="CC281" s="23">
        <f>CC187</f>
        <v/>
      </c>
      <c r="CD281" s="23">
        <f>CD187</f>
        <v/>
      </c>
      <c r="CE281" s="23">
        <f>CE187</f>
        <v/>
      </c>
      <c r="CF281" s="23">
        <f>CF187</f>
        <v/>
      </c>
      <c r="CG281" s="23">
        <f>CG187</f>
        <v/>
      </c>
      <c r="CH281" s="23">
        <f>CH187</f>
        <v/>
      </c>
      <c r="CI281" s="23">
        <f>CI187</f>
        <v/>
      </c>
      <c r="CJ281" s="23">
        <f>CJ187</f>
        <v/>
      </c>
      <c r="CK281" s="23">
        <f>CK187</f>
        <v/>
      </c>
      <c r="CL281" s="23">
        <f>CL187</f>
        <v/>
      </c>
      <c r="CM281" s="23">
        <f>CM187</f>
        <v/>
      </c>
      <c r="CN281" s="23">
        <f>CN187</f>
        <v/>
      </c>
      <c r="CO281" s="23">
        <f>CO187</f>
        <v/>
      </c>
      <c r="CP281" s="23">
        <f>CP187</f>
        <v/>
      </c>
      <c r="CQ281" s="23">
        <f>CQ187</f>
        <v/>
      </c>
      <c r="CR281" s="23">
        <f>CR187</f>
        <v/>
      </c>
      <c r="CS281" s="23">
        <f>CS187</f>
        <v/>
      </c>
      <c r="CT281" s="23">
        <f>CT187</f>
        <v/>
      </c>
      <c r="CU281" s="23">
        <f>CU187</f>
        <v/>
      </c>
      <c r="CV281" s="23">
        <f>CV187</f>
        <v/>
      </c>
      <c r="CW281" s="23">
        <f>CW187</f>
        <v/>
      </c>
      <c r="CX281" s="23">
        <f>CX187</f>
        <v/>
      </c>
      <c r="CY281" s="23">
        <f>CY187</f>
        <v/>
      </c>
      <c r="CZ281" s="23">
        <f>CZ187</f>
        <v/>
      </c>
      <c r="DA281" s="23">
        <f>DA187</f>
        <v/>
      </c>
      <c r="DB281" s="23">
        <f>DB187</f>
        <v/>
      </c>
    </row>
    <row r="282" outlineLevel="3">
      <c r="E282" s="2">
        <f>E199</f>
        <v/>
      </c>
      <c r="G282" s="21">
        <f>G199</f>
        <v/>
      </c>
      <c r="Y282" s="22">
        <f>SUM(AA282:DB282)</f>
        <v/>
      </c>
      <c r="AA282" s="23">
        <f>AA199</f>
        <v/>
      </c>
      <c r="AB282" s="23">
        <f>AB199</f>
        <v/>
      </c>
      <c r="AC282" s="23">
        <f>AC199</f>
        <v/>
      </c>
      <c r="AD282" s="23">
        <f>AD199</f>
        <v/>
      </c>
      <c r="AE282" s="23">
        <f>AE199</f>
        <v/>
      </c>
      <c r="AF282" s="23">
        <f>AF199</f>
        <v/>
      </c>
      <c r="AG282" s="23">
        <f>AG199</f>
        <v/>
      </c>
      <c r="AH282" s="23">
        <f>AH199</f>
        <v/>
      </c>
      <c r="AI282" s="23">
        <f>AI199</f>
        <v/>
      </c>
      <c r="AJ282" s="23">
        <f>AJ199</f>
        <v/>
      </c>
      <c r="AK282" s="23">
        <f>AK199</f>
        <v/>
      </c>
      <c r="AL282" s="23">
        <f>AL199</f>
        <v/>
      </c>
      <c r="AM282" s="23">
        <f>AM199</f>
        <v/>
      </c>
      <c r="AN282" s="23">
        <f>AN199</f>
        <v/>
      </c>
      <c r="AO282" s="23">
        <f>AO199</f>
        <v/>
      </c>
      <c r="AP282" s="23">
        <f>AP199</f>
        <v/>
      </c>
      <c r="AQ282" s="23">
        <f>AQ199</f>
        <v/>
      </c>
      <c r="AR282" s="23">
        <f>AR199</f>
        <v/>
      </c>
      <c r="AS282" s="23">
        <f>AS199</f>
        <v/>
      </c>
      <c r="AT282" s="23">
        <f>AT199</f>
        <v/>
      </c>
      <c r="AU282" s="23">
        <f>AU199</f>
        <v/>
      </c>
      <c r="AV282" s="23">
        <f>AV199</f>
        <v/>
      </c>
      <c r="AW282" s="23">
        <f>AW199</f>
        <v/>
      </c>
      <c r="AX282" s="23">
        <f>AX199</f>
        <v/>
      </c>
      <c r="AY282" s="23">
        <f>AY199</f>
        <v/>
      </c>
      <c r="AZ282" s="23">
        <f>AZ199</f>
        <v/>
      </c>
      <c r="BA282" s="23">
        <f>BA199</f>
        <v/>
      </c>
      <c r="BB282" s="23">
        <f>BB199</f>
        <v/>
      </c>
      <c r="BC282" s="23">
        <f>BC199</f>
        <v/>
      </c>
      <c r="BD282" s="23">
        <f>BD199</f>
        <v/>
      </c>
      <c r="BE282" s="23">
        <f>BE199</f>
        <v/>
      </c>
      <c r="BF282" s="23">
        <f>BF199</f>
        <v/>
      </c>
      <c r="BG282" s="23">
        <f>BG199</f>
        <v/>
      </c>
      <c r="BH282" s="23">
        <f>BH199</f>
        <v/>
      </c>
      <c r="BI282" s="23">
        <f>BI199</f>
        <v/>
      </c>
      <c r="BJ282" s="23">
        <f>BJ199</f>
        <v/>
      </c>
      <c r="BK282" s="23">
        <f>BK199</f>
        <v/>
      </c>
      <c r="BL282" s="23">
        <f>BL199</f>
        <v/>
      </c>
      <c r="BM282" s="23">
        <f>BM199</f>
        <v/>
      </c>
      <c r="BN282" s="23">
        <f>BN199</f>
        <v/>
      </c>
      <c r="BO282" s="23">
        <f>BO199</f>
        <v/>
      </c>
      <c r="BP282" s="23">
        <f>BP199</f>
        <v/>
      </c>
      <c r="BQ282" s="23">
        <f>BQ199</f>
        <v/>
      </c>
      <c r="BR282" s="23">
        <f>BR199</f>
        <v/>
      </c>
      <c r="BS282" s="23">
        <f>BS199</f>
        <v/>
      </c>
      <c r="BT282" s="23">
        <f>BT199</f>
        <v/>
      </c>
      <c r="BU282" s="23">
        <f>BU199</f>
        <v/>
      </c>
      <c r="BV282" s="23">
        <f>BV199</f>
        <v/>
      </c>
      <c r="BW282" s="23">
        <f>BW199</f>
        <v/>
      </c>
      <c r="BX282" s="23">
        <f>BX199</f>
        <v/>
      </c>
      <c r="BY282" s="23">
        <f>BY199</f>
        <v/>
      </c>
      <c r="BZ282" s="23">
        <f>BZ199</f>
        <v/>
      </c>
      <c r="CA282" s="23">
        <f>CA199</f>
        <v/>
      </c>
      <c r="CB282" s="23">
        <f>CB199</f>
        <v/>
      </c>
      <c r="CC282" s="23">
        <f>CC199</f>
        <v/>
      </c>
      <c r="CD282" s="23">
        <f>CD199</f>
        <v/>
      </c>
      <c r="CE282" s="23">
        <f>CE199</f>
        <v/>
      </c>
      <c r="CF282" s="23">
        <f>CF199</f>
        <v/>
      </c>
      <c r="CG282" s="23">
        <f>CG199</f>
        <v/>
      </c>
      <c r="CH282" s="23">
        <f>CH199</f>
        <v/>
      </c>
      <c r="CI282" s="23">
        <f>CI199</f>
        <v/>
      </c>
      <c r="CJ282" s="23">
        <f>CJ199</f>
        <v/>
      </c>
      <c r="CK282" s="23">
        <f>CK199</f>
        <v/>
      </c>
      <c r="CL282" s="23">
        <f>CL199</f>
        <v/>
      </c>
      <c r="CM282" s="23">
        <f>CM199</f>
        <v/>
      </c>
      <c r="CN282" s="23">
        <f>CN199</f>
        <v/>
      </c>
      <c r="CO282" s="23">
        <f>CO199</f>
        <v/>
      </c>
      <c r="CP282" s="23">
        <f>CP199</f>
        <v/>
      </c>
      <c r="CQ282" s="23">
        <f>CQ199</f>
        <v/>
      </c>
      <c r="CR282" s="23">
        <f>CR199</f>
        <v/>
      </c>
      <c r="CS282" s="23">
        <f>CS199</f>
        <v/>
      </c>
      <c r="CT282" s="23">
        <f>CT199</f>
        <v/>
      </c>
      <c r="CU282" s="23">
        <f>CU199</f>
        <v/>
      </c>
      <c r="CV282" s="23">
        <f>CV199</f>
        <v/>
      </c>
      <c r="CW282" s="23">
        <f>CW199</f>
        <v/>
      </c>
      <c r="CX282" s="23">
        <f>CX199</f>
        <v/>
      </c>
      <c r="CY282" s="23">
        <f>CY199</f>
        <v/>
      </c>
      <c r="CZ282" s="23">
        <f>CZ199</f>
        <v/>
      </c>
      <c r="DA282" s="23">
        <f>DA199</f>
        <v/>
      </c>
      <c r="DB282" s="23">
        <f>DB199</f>
        <v/>
      </c>
    </row>
    <row r="283" outlineLevel="3">
      <c r="E283" s="25" t="inlineStr">
        <is>
          <t>Project EBITDA</t>
        </is>
      </c>
      <c r="G283" s="21">
        <f>G281</f>
        <v/>
      </c>
      <c r="Y283" s="26">
        <f>SUM(AA283:DB283)</f>
        <v/>
      </c>
      <c r="AA283" s="26">
        <f>AA275-SUM(AA277:AA282)</f>
        <v/>
      </c>
      <c r="AB283" s="26">
        <f>AB275-SUM(AB277:AB282)</f>
        <v/>
      </c>
      <c r="AC283" s="26">
        <f>AC275-SUM(AC277:AC282)</f>
        <v/>
      </c>
      <c r="AD283" s="26">
        <f>AD275-SUM(AD277:AD282)</f>
        <v/>
      </c>
      <c r="AE283" s="26">
        <f>AE275-SUM(AE277:AE282)</f>
        <v/>
      </c>
      <c r="AF283" s="26">
        <f>AF275-SUM(AF277:AF282)</f>
        <v/>
      </c>
      <c r="AG283" s="26">
        <f>AG275-SUM(AG277:AG282)</f>
        <v/>
      </c>
      <c r="AH283" s="26">
        <f>AH275-SUM(AH277:AH282)</f>
        <v/>
      </c>
      <c r="AI283" s="26">
        <f>AI275-SUM(AI277:AI282)</f>
        <v/>
      </c>
      <c r="AJ283" s="26">
        <f>AJ275-SUM(AJ277:AJ282)</f>
        <v/>
      </c>
      <c r="AK283" s="26">
        <f>AK275-SUM(AK277:AK282)</f>
        <v/>
      </c>
      <c r="AL283" s="26">
        <f>AL275-SUM(AL277:AL282)</f>
        <v/>
      </c>
      <c r="AM283" s="26">
        <f>AM275-SUM(AM277:AM282)</f>
        <v/>
      </c>
      <c r="AN283" s="26">
        <f>AN275-SUM(AN277:AN282)</f>
        <v/>
      </c>
      <c r="AO283" s="26">
        <f>AO275-SUM(AO277:AO282)</f>
        <v/>
      </c>
      <c r="AP283" s="26">
        <f>AP275-SUM(AP277:AP282)</f>
        <v/>
      </c>
      <c r="AQ283" s="26">
        <f>AQ275-SUM(AQ277:AQ282)</f>
        <v/>
      </c>
      <c r="AR283" s="26">
        <f>AR275-SUM(AR277:AR282)</f>
        <v/>
      </c>
      <c r="AS283" s="26">
        <f>AS275-SUM(AS277:AS282)</f>
        <v/>
      </c>
      <c r="AT283" s="26">
        <f>AT275-SUM(AT277:AT282)</f>
        <v/>
      </c>
      <c r="AU283" s="26">
        <f>AU275-SUM(AU277:AU282)</f>
        <v/>
      </c>
      <c r="AV283" s="26">
        <f>AV275-SUM(AV277:AV282)</f>
        <v/>
      </c>
      <c r="AW283" s="26">
        <f>AW275-SUM(AW277:AW282)</f>
        <v/>
      </c>
      <c r="AX283" s="26">
        <f>AX275-SUM(AX277:AX282)</f>
        <v/>
      </c>
      <c r="AY283" s="26">
        <f>AY275-SUM(AY277:AY282)</f>
        <v/>
      </c>
      <c r="AZ283" s="26">
        <f>AZ275-SUM(AZ277:AZ282)</f>
        <v/>
      </c>
      <c r="BA283" s="26">
        <f>BA275-SUM(BA277:BA282)</f>
        <v/>
      </c>
      <c r="BB283" s="26">
        <f>BB275-SUM(BB277:BB282)</f>
        <v/>
      </c>
      <c r="BC283" s="26">
        <f>BC275-SUM(BC277:BC282)</f>
        <v/>
      </c>
      <c r="BD283" s="26">
        <f>BD275-SUM(BD277:BD282)</f>
        <v/>
      </c>
      <c r="BE283" s="26">
        <f>BE275-SUM(BE277:BE282)</f>
        <v/>
      </c>
      <c r="BF283" s="26">
        <f>BF275-SUM(BF277:BF282)</f>
        <v/>
      </c>
      <c r="BG283" s="26">
        <f>BG275-SUM(BG277:BG282)</f>
        <v/>
      </c>
      <c r="BH283" s="26">
        <f>BH275-SUM(BH277:BH282)</f>
        <v/>
      </c>
      <c r="BI283" s="26">
        <f>BI275-SUM(BI277:BI282)</f>
        <v/>
      </c>
      <c r="BJ283" s="26">
        <f>BJ275-SUM(BJ277:BJ282)</f>
        <v/>
      </c>
      <c r="BK283" s="26">
        <f>BK275-SUM(BK277:BK282)</f>
        <v/>
      </c>
      <c r="BL283" s="26">
        <f>BL275-SUM(BL277:BL282)</f>
        <v/>
      </c>
      <c r="BM283" s="26">
        <f>BM275-SUM(BM277:BM282)</f>
        <v/>
      </c>
      <c r="BN283" s="26">
        <f>BN275-SUM(BN277:BN282)</f>
        <v/>
      </c>
      <c r="BO283" s="26">
        <f>BO275-SUM(BO277:BO282)</f>
        <v/>
      </c>
      <c r="BP283" s="26">
        <f>BP275-SUM(BP277:BP282)</f>
        <v/>
      </c>
      <c r="BQ283" s="26">
        <f>BQ275-SUM(BQ277:BQ282)</f>
        <v/>
      </c>
      <c r="BR283" s="26">
        <f>BR275-SUM(BR277:BR282)</f>
        <v/>
      </c>
      <c r="BS283" s="26">
        <f>BS275-SUM(BS277:BS282)</f>
        <v/>
      </c>
      <c r="BT283" s="26">
        <f>BT275-SUM(BT277:BT282)</f>
        <v/>
      </c>
      <c r="BU283" s="26">
        <f>BU275-SUM(BU277:BU282)</f>
        <v/>
      </c>
      <c r="BV283" s="26">
        <f>BV275-SUM(BV277:BV282)</f>
        <v/>
      </c>
      <c r="BW283" s="26">
        <f>BW275-SUM(BW277:BW282)</f>
        <v/>
      </c>
      <c r="BX283" s="26">
        <f>BX275-SUM(BX277:BX282)</f>
        <v/>
      </c>
      <c r="BY283" s="26">
        <f>BY275-SUM(BY277:BY282)</f>
        <v/>
      </c>
      <c r="BZ283" s="26">
        <f>BZ275-SUM(BZ277:BZ282)</f>
        <v/>
      </c>
      <c r="CA283" s="26">
        <f>CA275-SUM(CA277:CA282)</f>
        <v/>
      </c>
      <c r="CB283" s="26">
        <f>CB275-SUM(CB277:CB282)</f>
        <v/>
      </c>
      <c r="CC283" s="26">
        <f>CC275-SUM(CC277:CC282)</f>
        <v/>
      </c>
      <c r="CD283" s="26">
        <f>CD275-SUM(CD277:CD282)</f>
        <v/>
      </c>
      <c r="CE283" s="26">
        <f>CE275-SUM(CE277:CE282)</f>
        <v/>
      </c>
      <c r="CF283" s="26">
        <f>CF275-SUM(CF277:CF282)</f>
        <v/>
      </c>
      <c r="CG283" s="26">
        <f>CG275-SUM(CG277:CG282)</f>
        <v/>
      </c>
      <c r="CH283" s="26">
        <f>CH275-SUM(CH277:CH282)</f>
        <v/>
      </c>
      <c r="CI283" s="26">
        <f>CI275-SUM(CI277:CI282)</f>
        <v/>
      </c>
      <c r="CJ283" s="26">
        <f>CJ275-SUM(CJ277:CJ282)</f>
        <v/>
      </c>
      <c r="CK283" s="26">
        <f>CK275-SUM(CK277:CK282)</f>
        <v/>
      </c>
      <c r="CL283" s="26">
        <f>CL275-SUM(CL277:CL282)</f>
        <v/>
      </c>
      <c r="CM283" s="26">
        <f>CM275-SUM(CM277:CM282)</f>
        <v/>
      </c>
      <c r="CN283" s="26">
        <f>CN275-SUM(CN277:CN282)</f>
        <v/>
      </c>
      <c r="CO283" s="26">
        <f>CO275-SUM(CO277:CO282)</f>
        <v/>
      </c>
      <c r="CP283" s="26">
        <f>CP275-SUM(CP277:CP282)</f>
        <v/>
      </c>
      <c r="CQ283" s="26">
        <f>CQ275-SUM(CQ277:CQ282)</f>
        <v/>
      </c>
      <c r="CR283" s="26">
        <f>CR275-SUM(CR277:CR282)</f>
        <v/>
      </c>
      <c r="CS283" s="26">
        <f>CS275-SUM(CS277:CS282)</f>
        <v/>
      </c>
      <c r="CT283" s="26">
        <f>CT275-SUM(CT277:CT282)</f>
        <v/>
      </c>
      <c r="CU283" s="26">
        <f>CU275-SUM(CU277:CU282)</f>
        <v/>
      </c>
      <c r="CV283" s="26">
        <f>CV275-SUM(CV277:CV282)</f>
        <v/>
      </c>
      <c r="CW283" s="26">
        <f>CW275-SUM(CW277:CW282)</f>
        <v/>
      </c>
      <c r="CX283" s="26">
        <f>CX275-SUM(CX277:CX282)</f>
        <v/>
      </c>
      <c r="CY283" s="26">
        <f>CY275-SUM(CY277:CY282)</f>
        <v/>
      </c>
      <c r="CZ283" s="26">
        <f>CZ275-SUM(CZ277:CZ282)</f>
        <v/>
      </c>
      <c r="DA283" s="26">
        <f>DA275-SUM(DA277:DA282)</f>
        <v/>
      </c>
      <c r="DB283" s="26">
        <f>DB275-SUM(DB277:DB282)</f>
        <v/>
      </c>
    </row>
    <row r="284" outlineLevel="3">
      <c r="G284" s="21" t="n"/>
      <c r="AA284" s="23" t="n"/>
      <c r="AB284" s="23" t="n"/>
      <c r="AC284" s="23" t="n"/>
      <c r="AD284" s="23" t="n"/>
      <c r="AE284" s="23" t="n"/>
      <c r="AF284" s="23" t="n"/>
      <c r="AG284" s="23" t="n"/>
      <c r="AH284" s="23" t="n"/>
      <c r="AI284" s="23" t="n"/>
      <c r="AJ284" s="23" t="n"/>
      <c r="AK284" s="23" t="n"/>
      <c r="AL284" s="23" t="n"/>
      <c r="AM284" s="23" t="n"/>
      <c r="AN284" s="23" t="n"/>
      <c r="AO284" s="23" t="n"/>
      <c r="AP284" s="23" t="n"/>
      <c r="AQ284" s="23" t="n"/>
      <c r="AR284" s="23" t="n"/>
      <c r="AS284" s="23" t="n"/>
      <c r="AT284" s="23" t="n"/>
      <c r="AU284" s="23" t="n"/>
      <c r="AV284" s="23" t="n"/>
      <c r="AW284" s="23" t="n"/>
      <c r="AX284" s="23" t="n"/>
      <c r="AY284" s="23" t="n"/>
      <c r="AZ284" s="23" t="n"/>
      <c r="BA284" s="23" t="n"/>
      <c r="BB284" s="23" t="n"/>
      <c r="BC284" s="23" t="n"/>
      <c r="BD284" s="23" t="n"/>
      <c r="BE284" s="23" t="n"/>
      <c r="BF284" s="23" t="n"/>
      <c r="BG284" s="23" t="n"/>
      <c r="BH284" s="23" t="n"/>
      <c r="BI284" s="23" t="n"/>
      <c r="BJ284" s="23" t="n"/>
      <c r="BK284" s="23" t="n"/>
      <c r="BL284" s="23" t="n"/>
      <c r="BM284" s="23" t="n"/>
      <c r="BN284" s="23" t="n"/>
      <c r="BO284" s="23" t="n"/>
      <c r="BP284" s="23" t="n"/>
      <c r="BQ284" s="23" t="n"/>
      <c r="BR284" s="23" t="n"/>
      <c r="BS284" s="23" t="n"/>
      <c r="BT284" s="23" t="n"/>
      <c r="BU284" s="23" t="n"/>
      <c r="BV284" s="23" t="n"/>
      <c r="BW284" s="23" t="n"/>
      <c r="BX284" s="23" t="n"/>
      <c r="BY284" s="23" t="n"/>
      <c r="BZ284" s="23" t="n"/>
      <c r="CA284" s="23" t="n"/>
      <c r="CB284" s="23" t="n"/>
      <c r="CC284" s="23" t="n"/>
      <c r="CD284" s="23" t="n"/>
      <c r="CE284" s="23" t="n"/>
      <c r="CF284" s="23" t="n"/>
      <c r="CG284" s="23" t="n"/>
      <c r="CH284" s="23" t="n"/>
      <c r="CI284" s="23" t="n"/>
      <c r="CJ284" s="23" t="n"/>
      <c r="CK284" s="23" t="n"/>
      <c r="CL284" s="23" t="n"/>
      <c r="CM284" s="23" t="n"/>
      <c r="CN284" s="23" t="n"/>
      <c r="CO284" s="23" t="n"/>
      <c r="CP284" s="23" t="n"/>
      <c r="CQ284" s="23" t="n"/>
      <c r="CR284" s="23" t="n"/>
      <c r="CS284" s="23" t="n"/>
      <c r="CT284" s="23" t="n"/>
      <c r="CU284" s="23" t="n"/>
      <c r="CV284" s="23" t="n"/>
      <c r="CW284" s="23" t="n"/>
      <c r="CX284" s="23" t="n"/>
      <c r="CY284" s="23" t="n"/>
      <c r="CZ284" s="23" t="n"/>
      <c r="DA284" s="23" t="n"/>
      <c r="DB284" s="23" t="n"/>
    </row>
    <row r="285" outlineLevel="3">
      <c r="E285" s="2" t="inlineStr">
        <is>
          <t>Depreciation</t>
        </is>
      </c>
      <c r="G285" s="21">
        <f>Currency_unit&amp;"'M"</f>
        <v/>
      </c>
      <c r="H285" s="231" t="inlineStr">
        <is>
          <t>Tax depreciation computed on the Project Taxation tab: 10% per year straight-line on pre-production development costs and 12% per year straight-line on mining capital assets, each placed in service at the start of commercial production (Section 22.4, p.456).</t>
        </is>
      </c>
      <c r="Y285" s="22">
        <f>SUM(AA285:DB285)</f>
        <v/>
      </c>
      <c r="AA285" s="251">
        <f>Tax!AA22</f>
        <v/>
      </c>
      <c r="AB285" s="251">
        <f>Tax!AB22</f>
        <v/>
      </c>
      <c r="AC285" s="251">
        <f>Tax!AC22</f>
        <v/>
      </c>
      <c r="AD285" s="251">
        <f>Tax!AD22</f>
        <v/>
      </c>
      <c r="AE285" s="251">
        <f>Tax!AE22</f>
        <v/>
      </c>
      <c r="AF285" s="251">
        <f>Tax!AF22</f>
        <v/>
      </c>
      <c r="AG285" s="251">
        <f>Tax!AG22</f>
        <v/>
      </c>
      <c r="AH285" s="251">
        <f>Tax!AH22</f>
        <v/>
      </c>
      <c r="AI285" s="251">
        <f>Tax!AI22</f>
        <v/>
      </c>
      <c r="AJ285" s="251">
        <f>Tax!AJ22</f>
        <v/>
      </c>
      <c r="AK285" s="251">
        <f>Tax!AK22</f>
        <v/>
      </c>
      <c r="AL285" s="251">
        <f>Tax!AL22</f>
        <v/>
      </c>
      <c r="AM285" s="251">
        <f>Tax!AM22</f>
        <v/>
      </c>
      <c r="AN285" s="251">
        <f>Tax!AN22</f>
        <v/>
      </c>
      <c r="AO285" s="251">
        <f>Tax!AO22</f>
        <v/>
      </c>
      <c r="AP285" s="251">
        <f>Tax!AP22</f>
        <v/>
      </c>
      <c r="AQ285" s="251">
        <f>Tax!AQ22</f>
        <v/>
      </c>
      <c r="AR285" s="251">
        <f>Tax!AR22</f>
        <v/>
      </c>
      <c r="AS285" s="251">
        <f>Tax!AS22</f>
        <v/>
      </c>
      <c r="AT285" s="251">
        <f>Tax!AT22</f>
        <v/>
      </c>
      <c r="AU285" s="251">
        <f>Tax!AU22</f>
        <v/>
      </c>
      <c r="AV285" s="251">
        <f>Tax!AV22</f>
        <v/>
      </c>
      <c r="AW285" s="251">
        <f>Tax!AW22</f>
        <v/>
      </c>
      <c r="AX285" s="251">
        <f>Tax!AX22</f>
        <v/>
      </c>
      <c r="AY285" s="251">
        <f>Tax!AY22</f>
        <v/>
      </c>
      <c r="AZ285" s="251">
        <f>Tax!AZ22</f>
        <v/>
      </c>
      <c r="BA285" s="251">
        <f>Tax!BA22</f>
        <v/>
      </c>
      <c r="BB285" s="251">
        <f>Tax!BB22</f>
        <v/>
      </c>
      <c r="BC285" s="251">
        <f>Tax!BC22</f>
        <v/>
      </c>
      <c r="BD285" s="251">
        <f>Tax!BD22</f>
        <v/>
      </c>
      <c r="BE285" s="251">
        <f>Tax!BE22</f>
        <v/>
      </c>
      <c r="BF285" s="251">
        <f>Tax!BF22</f>
        <v/>
      </c>
      <c r="BG285" s="251">
        <f>Tax!BG22</f>
        <v/>
      </c>
      <c r="BH285" s="251">
        <f>Tax!BH22</f>
        <v/>
      </c>
      <c r="BI285" s="251">
        <f>Tax!BI22</f>
        <v/>
      </c>
      <c r="BJ285" s="251">
        <f>Tax!BJ22</f>
        <v/>
      </c>
      <c r="BK285" s="251">
        <f>Tax!BK22</f>
        <v/>
      </c>
      <c r="BL285" s="251">
        <f>Tax!BL22</f>
        <v/>
      </c>
      <c r="BM285" s="251">
        <f>Tax!BM22</f>
        <v/>
      </c>
      <c r="BN285" s="251">
        <f>Tax!BN22</f>
        <v/>
      </c>
      <c r="BO285" s="251">
        <f>Tax!BO22</f>
        <v/>
      </c>
      <c r="BP285" s="251">
        <f>Tax!BP22</f>
        <v/>
      </c>
      <c r="BQ285" s="251">
        <f>Tax!BQ22</f>
        <v/>
      </c>
      <c r="BR285" s="251">
        <f>Tax!BR22</f>
        <v/>
      </c>
      <c r="BS285" s="251">
        <f>Tax!BS22</f>
        <v/>
      </c>
      <c r="BT285" s="251">
        <f>Tax!BT22</f>
        <v/>
      </c>
      <c r="BU285" s="251">
        <f>Tax!BU22</f>
        <v/>
      </c>
      <c r="BV285" s="251">
        <f>Tax!BV22</f>
        <v/>
      </c>
      <c r="BW285" s="251">
        <f>Tax!BW22</f>
        <v/>
      </c>
      <c r="BX285" s="251">
        <f>Tax!BX22</f>
        <v/>
      </c>
      <c r="BY285" s="251">
        <f>Tax!BY22</f>
        <v/>
      </c>
      <c r="BZ285" s="251">
        <f>Tax!BZ22</f>
        <v/>
      </c>
      <c r="CA285" s="251">
        <f>Tax!CA22</f>
        <v/>
      </c>
      <c r="CB285" s="251">
        <f>Tax!CB22</f>
        <v/>
      </c>
      <c r="CC285" s="251">
        <f>Tax!CC22</f>
        <v/>
      </c>
      <c r="CD285" s="251">
        <f>Tax!CD22</f>
        <v/>
      </c>
      <c r="CE285" s="251">
        <f>Tax!CE22</f>
        <v/>
      </c>
      <c r="CF285" s="251">
        <f>Tax!CF22</f>
        <v/>
      </c>
      <c r="CG285" s="251">
        <f>Tax!CG22</f>
        <v/>
      </c>
      <c r="CH285" s="251">
        <f>Tax!CH22</f>
        <v/>
      </c>
      <c r="CI285" s="251">
        <f>Tax!CI22</f>
        <v/>
      </c>
      <c r="CJ285" s="251">
        <f>Tax!CJ22</f>
        <v/>
      </c>
      <c r="CK285" s="251">
        <f>Tax!CK22</f>
        <v/>
      </c>
      <c r="CL285" s="251">
        <f>Tax!CL22</f>
        <v/>
      </c>
      <c r="CM285" s="251">
        <f>Tax!CM22</f>
        <v/>
      </c>
      <c r="CN285" s="251">
        <f>Tax!CN22</f>
        <v/>
      </c>
      <c r="CO285" s="251">
        <f>Tax!CO22</f>
        <v/>
      </c>
      <c r="CP285" s="251">
        <f>Tax!CP22</f>
        <v/>
      </c>
      <c r="CQ285" s="251">
        <f>Tax!CQ22</f>
        <v/>
      </c>
      <c r="CR285" s="251">
        <f>Tax!CR22</f>
        <v/>
      </c>
      <c r="CS285" s="251">
        <f>Tax!CS22</f>
        <v/>
      </c>
      <c r="CT285" s="251">
        <f>Tax!CT22</f>
        <v/>
      </c>
      <c r="CU285" s="251">
        <f>Tax!CU22</f>
        <v/>
      </c>
      <c r="CV285" s="251">
        <f>Tax!CV22</f>
        <v/>
      </c>
      <c r="CW285" s="251">
        <f>Tax!CW22</f>
        <v/>
      </c>
      <c r="CX285" s="251">
        <f>Tax!CX22</f>
        <v/>
      </c>
      <c r="CY285" s="251">
        <f>Tax!CY22</f>
        <v/>
      </c>
      <c r="CZ285" s="251">
        <f>Tax!CZ22</f>
        <v/>
      </c>
      <c r="DA285" s="251">
        <f>Tax!DA22</f>
        <v/>
      </c>
      <c r="DB285" s="251">
        <f>Tax!DB22</f>
        <v/>
      </c>
    </row>
    <row r="286" outlineLevel="3">
      <c r="E286" s="25" t="inlineStr">
        <is>
          <t>Project EBIT</t>
        </is>
      </c>
      <c r="G286" s="21">
        <f>G285</f>
        <v/>
      </c>
      <c r="Y286" s="26">
        <f>SUM(AA286:DB286)</f>
        <v/>
      </c>
      <c r="AA286" s="26">
        <f>AA283-AA285</f>
        <v/>
      </c>
      <c r="AB286" s="26">
        <f>AB283-AB285</f>
        <v/>
      </c>
      <c r="AC286" s="26">
        <f>AC283-AC285</f>
        <v/>
      </c>
      <c r="AD286" s="26">
        <f>AD283-AD285</f>
        <v/>
      </c>
      <c r="AE286" s="26">
        <f>AE283-AE285</f>
        <v/>
      </c>
      <c r="AF286" s="26">
        <f>AF283-AF285</f>
        <v/>
      </c>
      <c r="AG286" s="26">
        <f>AG283-AG285</f>
        <v/>
      </c>
      <c r="AH286" s="26">
        <f>AH283-AH285</f>
        <v/>
      </c>
      <c r="AI286" s="26">
        <f>AI283-AI285</f>
        <v/>
      </c>
      <c r="AJ286" s="26">
        <f>AJ283-AJ285</f>
        <v/>
      </c>
      <c r="AK286" s="26">
        <f>AK283-AK285</f>
        <v/>
      </c>
      <c r="AL286" s="26">
        <f>AL283-AL285</f>
        <v/>
      </c>
      <c r="AM286" s="26">
        <f>AM283-AM285</f>
        <v/>
      </c>
      <c r="AN286" s="26">
        <f>AN283-AN285</f>
        <v/>
      </c>
      <c r="AO286" s="26">
        <f>AO283-AO285</f>
        <v/>
      </c>
      <c r="AP286" s="26">
        <f>AP283-AP285</f>
        <v/>
      </c>
      <c r="AQ286" s="26">
        <f>AQ283-AQ285</f>
        <v/>
      </c>
      <c r="AR286" s="26">
        <f>AR283-AR285</f>
        <v/>
      </c>
      <c r="AS286" s="26">
        <f>AS283-AS285</f>
        <v/>
      </c>
      <c r="AT286" s="26">
        <f>AT283-AT285</f>
        <v/>
      </c>
      <c r="AU286" s="26">
        <f>AU283-AU285</f>
        <v/>
      </c>
      <c r="AV286" s="26">
        <f>AV283-AV285</f>
        <v/>
      </c>
      <c r="AW286" s="26">
        <f>AW283-AW285</f>
        <v/>
      </c>
      <c r="AX286" s="26">
        <f>AX283-AX285</f>
        <v/>
      </c>
      <c r="AY286" s="26">
        <f>AY283-AY285</f>
        <v/>
      </c>
      <c r="AZ286" s="26">
        <f>AZ283-AZ285</f>
        <v/>
      </c>
      <c r="BA286" s="26">
        <f>BA283-BA285</f>
        <v/>
      </c>
      <c r="BB286" s="26">
        <f>BB283-BB285</f>
        <v/>
      </c>
      <c r="BC286" s="26">
        <f>BC283-BC285</f>
        <v/>
      </c>
      <c r="BD286" s="26">
        <f>BD283-BD285</f>
        <v/>
      </c>
      <c r="BE286" s="26">
        <f>BE283-BE285</f>
        <v/>
      </c>
      <c r="BF286" s="26">
        <f>BF283-BF285</f>
        <v/>
      </c>
      <c r="BG286" s="26">
        <f>BG283-BG285</f>
        <v/>
      </c>
      <c r="BH286" s="26">
        <f>BH283-BH285</f>
        <v/>
      </c>
      <c r="BI286" s="26">
        <f>BI283-BI285</f>
        <v/>
      </c>
      <c r="BJ286" s="26">
        <f>BJ283-BJ285</f>
        <v/>
      </c>
      <c r="BK286" s="26">
        <f>BK283-BK285</f>
        <v/>
      </c>
      <c r="BL286" s="26">
        <f>BL283-BL285</f>
        <v/>
      </c>
      <c r="BM286" s="26">
        <f>BM283-BM285</f>
        <v/>
      </c>
      <c r="BN286" s="26">
        <f>BN283-BN285</f>
        <v/>
      </c>
      <c r="BO286" s="26">
        <f>BO283-BO285</f>
        <v/>
      </c>
      <c r="BP286" s="26">
        <f>BP283-BP285</f>
        <v/>
      </c>
      <c r="BQ286" s="26">
        <f>BQ283-BQ285</f>
        <v/>
      </c>
      <c r="BR286" s="26">
        <f>BR283-BR285</f>
        <v/>
      </c>
      <c r="BS286" s="26">
        <f>BS283-BS285</f>
        <v/>
      </c>
      <c r="BT286" s="26">
        <f>BT283-BT285</f>
        <v/>
      </c>
      <c r="BU286" s="26">
        <f>BU283-BU285</f>
        <v/>
      </c>
      <c r="BV286" s="26">
        <f>BV283-BV285</f>
        <v/>
      </c>
      <c r="BW286" s="26">
        <f>BW283-BW285</f>
        <v/>
      </c>
      <c r="BX286" s="26">
        <f>BX283-BX285</f>
        <v/>
      </c>
      <c r="BY286" s="26">
        <f>BY283-BY285</f>
        <v/>
      </c>
      <c r="BZ286" s="26">
        <f>BZ283-BZ285</f>
        <v/>
      </c>
      <c r="CA286" s="26">
        <f>CA283-CA285</f>
        <v/>
      </c>
      <c r="CB286" s="26">
        <f>CB283-CB285</f>
        <v/>
      </c>
      <c r="CC286" s="26">
        <f>CC283-CC285</f>
        <v/>
      </c>
      <c r="CD286" s="26">
        <f>CD283-CD285</f>
        <v/>
      </c>
      <c r="CE286" s="26">
        <f>CE283-CE285</f>
        <v/>
      </c>
      <c r="CF286" s="26">
        <f>CF283-CF285</f>
        <v/>
      </c>
      <c r="CG286" s="26">
        <f>CG283-CG285</f>
        <v/>
      </c>
      <c r="CH286" s="26">
        <f>CH283-CH285</f>
        <v/>
      </c>
      <c r="CI286" s="26">
        <f>CI283-CI285</f>
        <v/>
      </c>
      <c r="CJ286" s="26">
        <f>CJ283-CJ285</f>
        <v/>
      </c>
      <c r="CK286" s="26">
        <f>CK283-CK285</f>
        <v/>
      </c>
      <c r="CL286" s="26">
        <f>CL283-CL285</f>
        <v/>
      </c>
      <c r="CM286" s="26">
        <f>CM283-CM285</f>
        <v/>
      </c>
      <c r="CN286" s="26">
        <f>CN283-CN285</f>
        <v/>
      </c>
      <c r="CO286" s="26">
        <f>CO283-CO285</f>
        <v/>
      </c>
      <c r="CP286" s="26">
        <f>CP283-CP285</f>
        <v/>
      </c>
      <c r="CQ286" s="26">
        <f>CQ283-CQ285</f>
        <v/>
      </c>
      <c r="CR286" s="26">
        <f>CR283-CR285</f>
        <v/>
      </c>
      <c r="CS286" s="26">
        <f>CS283-CS285</f>
        <v/>
      </c>
      <c r="CT286" s="26">
        <f>CT283-CT285</f>
        <v/>
      </c>
      <c r="CU286" s="26">
        <f>CU283-CU285</f>
        <v/>
      </c>
      <c r="CV286" s="26">
        <f>CV283-CV285</f>
        <v/>
      </c>
      <c r="CW286" s="26">
        <f>CW283-CW285</f>
        <v/>
      </c>
      <c r="CX286" s="26">
        <f>CX283-CX285</f>
        <v/>
      </c>
      <c r="CY286" s="26">
        <f>CY283-CY285</f>
        <v/>
      </c>
      <c r="CZ286" s="26">
        <f>CZ283-CZ285</f>
        <v/>
      </c>
      <c r="DA286" s="26">
        <f>DA283-DA285</f>
        <v/>
      </c>
      <c r="DB286" s="26">
        <f>DB283-DB285</f>
        <v/>
      </c>
    </row>
    <row r="287" outlineLevel="3"/>
    <row r="288" outlineLevel="3">
      <c r="E288" s="59" t="inlineStr">
        <is>
          <t>Taxable project losses b/f</t>
        </is>
      </c>
      <c r="G288" s="21">
        <f>Currency_unit&amp;"'M"</f>
        <v/>
      </c>
      <c r="AA288" s="23">
        <f>Z291</f>
        <v/>
      </c>
      <c r="AB288" s="23">
        <f>AA291</f>
        <v/>
      </c>
      <c r="AC288" s="23">
        <f>AB291</f>
        <v/>
      </c>
      <c r="AD288" s="23">
        <f>AC291</f>
        <v/>
      </c>
      <c r="AE288" s="23">
        <f>AD291</f>
        <v/>
      </c>
      <c r="AF288" s="23">
        <f>AE291</f>
        <v/>
      </c>
      <c r="AG288" s="23">
        <f>AF291</f>
        <v/>
      </c>
      <c r="AH288" s="23">
        <f>AG291</f>
        <v/>
      </c>
      <c r="AI288" s="23">
        <f>AH291</f>
        <v/>
      </c>
      <c r="AJ288" s="23">
        <f>AI291</f>
        <v/>
      </c>
      <c r="AK288" s="23">
        <f>AJ291</f>
        <v/>
      </c>
      <c r="AL288" s="23">
        <f>AK291</f>
        <v/>
      </c>
      <c r="AM288" s="23">
        <f>AL291</f>
        <v/>
      </c>
      <c r="AN288" s="23">
        <f>AM291</f>
        <v/>
      </c>
      <c r="AO288" s="23">
        <f>AN291</f>
        <v/>
      </c>
      <c r="AP288" s="23">
        <f>AO291</f>
        <v/>
      </c>
      <c r="AQ288" s="23">
        <f>AP291</f>
        <v/>
      </c>
      <c r="AR288" s="23">
        <f>AQ291</f>
        <v/>
      </c>
      <c r="AS288" s="23">
        <f>AR291</f>
        <v/>
      </c>
      <c r="AT288" s="23">
        <f>AS291</f>
        <v/>
      </c>
      <c r="AU288" s="23">
        <f>AT291</f>
        <v/>
      </c>
      <c r="AV288" s="23">
        <f>AU291</f>
        <v/>
      </c>
      <c r="AW288" s="23">
        <f>AV291</f>
        <v/>
      </c>
      <c r="AX288" s="23">
        <f>AW291</f>
        <v/>
      </c>
      <c r="AY288" s="23">
        <f>AX291</f>
        <v/>
      </c>
      <c r="AZ288" s="23">
        <f>AY291</f>
        <v/>
      </c>
      <c r="BA288" s="23">
        <f>AZ291</f>
        <v/>
      </c>
      <c r="BB288" s="23">
        <f>BA291</f>
        <v/>
      </c>
      <c r="BC288" s="23">
        <f>BB291</f>
        <v/>
      </c>
      <c r="BD288" s="23">
        <f>BC291</f>
        <v/>
      </c>
      <c r="BE288" s="23">
        <f>BD291</f>
        <v/>
      </c>
      <c r="BF288" s="23">
        <f>BE291</f>
        <v/>
      </c>
      <c r="BG288" s="23">
        <f>BF291</f>
        <v/>
      </c>
      <c r="BH288" s="23">
        <f>BG291</f>
        <v/>
      </c>
      <c r="BI288" s="23">
        <f>BH291</f>
        <v/>
      </c>
      <c r="BJ288" s="23">
        <f>BI291</f>
        <v/>
      </c>
      <c r="BK288" s="23">
        <f>BJ291</f>
        <v/>
      </c>
      <c r="BL288" s="23">
        <f>BK291</f>
        <v/>
      </c>
      <c r="BM288" s="23">
        <f>BL291</f>
        <v/>
      </c>
      <c r="BN288" s="23">
        <f>BM291</f>
        <v/>
      </c>
      <c r="BO288" s="23">
        <f>BN291</f>
        <v/>
      </c>
      <c r="BP288" s="23">
        <f>BO291</f>
        <v/>
      </c>
      <c r="BQ288" s="23">
        <f>BP291</f>
        <v/>
      </c>
      <c r="BR288" s="23">
        <f>BQ291</f>
        <v/>
      </c>
      <c r="BS288" s="23">
        <f>BR291</f>
        <v/>
      </c>
      <c r="BT288" s="23">
        <f>BS291</f>
        <v/>
      </c>
      <c r="BU288" s="23">
        <f>BT291</f>
        <v/>
      </c>
      <c r="BV288" s="23">
        <f>BU291</f>
        <v/>
      </c>
      <c r="BW288" s="23">
        <f>BV291</f>
        <v/>
      </c>
      <c r="BX288" s="23">
        <f>BW291</f>
        <v/>
      </c>
      <c r="BY288" s="23">
        <f>BX291</f>
        <v/>
      </c>
      <c r="BZ288" s="23">
        <f>BY291</f>
        <v/>
      </c>
      <c r="CA288" s="23">
        <f>BZ291</f>
        <v/>
      </c>
      <c r="CB288" s="23">
        <f>CA291</f>
        <v/>
      </c>
      <c r="CC288" s="23">
        <f>CB291</f>
        <v/>
      </c>
      <c r="CD288" s="23">
        <f>CC291</f>
        <v/>
      </c>
      <c r="CE288" s="23">
        <f>CD291</f>
        <v/>
      </c>
      <c r="CF288" s="23">
        <f>CE291</f>
        <v/>
      </c>
      <c r="CG288" s="23">
        <f>CF291</f>
        <v/>
      </c>
      <c r="CH288" s="23">
        <f>CG291</f>
        <v/>
      </c>
      <c r="CI288" s="23">
        <f>CH291</f>
        <v/>
      </c>
      <c r="CJ288" s="23">
        <f>CI291</f>
        <v/>
      </c>
      <c r="CK288" s="23">
        <f>CJ291</f>
        <v/>
      </c>
      <c r="CL288" s="23">
        <f>CK291</f>
        <v/>
      </c>
      <c r="CM288" s="23">
        <f>CL291</f>
        <v/>
      </c>
      <c r="CN288" s="23">
        <f>CM291</f>
        <v/>
      </c>
      <c r="CO288" s="23">
        <f>CN291</f>
        <v/>
      </c>
      <c r="CP288" s="23">
        <f>CO291</f>
        <v/>
      </c>
      <c r="CQ288" s="23">
        <f>CP291</f>
        <v/>
      </c>
      <c r="CR288" s="23">
        <f>CQ291</f>
        <v/>
      </c>
      <c r="CS288" s="23">
        <f>CR291</f>
        <v/>
      </c>
      <c r="CT288" s="23">
        <f>CS291</f>
        <v/>
      </c>
      <c r="CU288" s="23">
        <f>CT291</f>
        <v/>
      </c>
      <c r="CV288" s="23">
        <f>CU291</f>
        <v/>
      </c>
      <c r="CW288" s="23">
        <f>CV291</f>
        <v/>
      </c>
      <c r="CX288" s="23">
        <f>CW291</f>
        <v/>
      </c>
      <c r="CY288" s="23">
        <f>CX291</f>
        <v/>
      </c>
      <c r="CZ288" s="23">
        <f>CY291</f>
        <v/>
      </c>
      <c r="DA288" s="23">
        <f>CZ291</f>
        <v/>
      </c>
      <c r="DB288" s="23">
        <f>DA291</f>
        <v/>
      </c>
    </row>
    <row r="289" outlineLevel="3">
      <c r="E289" s="59" t="inlineStr">
        <is>
          <t>Taxable project losses generated</t>
        </is>
      </c>
      <c r="G289" s="21">
        <f>Currency_unit&amp;"'M"</f>
        <v/>
      </c>
      <c r="Y289" s="23">
        <f>SUM(AA289:DB289)</f>
        <v/>
      </c>
      <c r="AA289" s="23">
        <f>-MIN(0,AA286)</f>
        <v/>
      </c>
      <c r="AB289" s="23">
        <f>-MIN(0,AB286)</f>
        <v/>
      </c>
      <c r="AC289" s="23">
        <f>-MIN(0,AC286)</f>
        <v/>
      </c>
      <c r="AD289" s="23">
        <f>-MIN(0,AD286)</f>
        <v/>
      </c>
      <c r="AE289" s="23">
        <f>-MIN(0,AE286)</f>
        <v/>
      </c>
      <c r="AF289" s="23">
        <f>-MIN(0,AF286)</f>
        <v/>
      </c>
      <c r="AG289" s="23">
        <f>-MIN(0,AG286)</f>
        <v/>
      </c>
      <c r="AH289" s="23">
        <f>-MIN(0,AH286)</f>
        <v/>
      </c>
      <c r="AI289" s="23">
        <f>-MIN(0,AI286)</f>
        <v/>
      </c>
      <c r="AJ289" s="23">
        <f>-MIN(0,AJ286)</f>
        <v/>
      </c>
      <c r="AK289" s="23">
        <f>-MIN(0,AK286)</f>
        <v/>
      </c>
      <c r="AL289" s="23">
        <f>-MIN(0,AL286)</f>
        <v/>
      </c>
      <c r="AM289" s="23">
        <f>-MIN(0,AM286)</f>
        <v/>
      </c>
      <c r="AN289" s="23">
        <f>-MIN(0,AN286)</f>
        <v/>
      </c>
      <c r="AO289" s="23">
        <f>-MIN(0,AO286)</f>
        <v/>
      </c>
      <c r="AP289" s="23">
        <f>-MIN(0,AP286)</f>
        <v/>
      </c>
      <c r="AQ289" s="23">
        <f>-MIN(0,AQ286)</f>
        <v/>
      </c>
      <c r="AR289" s="23">
        <f>-MIN(0,AR286)</f>
        <v/>
      </c>
      <c r="AS289" s="23">
        <f>-MIN(0,AS286)</f>
        <v/>
      </c>
      <c r="AT289" s="23">
        <f>-MIN(0,AT286)</f>
        <v/>
      </c>
      <c r="AU289" s="23">
        <f>-MIN(0,AU286)</f>
        <v/>
      </c>
      <c r="AV289" s="23">
        <f>-MIN(0,AV286)</f>
        <v/>
      </c>
      <c r="AW289" s="23">
        <f>-MIN(0,AW286)</f>
        <v/>
      </c>
      <c r="AX289" s="23">
        <f>-MIN(0,AX286)</f>
        <v/>
      </c>
      <c r="AY289" s="23">
        <f>-MIN(0,AY286)</f>
        <v/>
      </c>
      <c r="AZ289" s="23">
        <f>-MIN(0,AZ286)</f>
        <v/>
      </c>
      <c r="BA289" s="23">
        <f>-MIN(0,BA286)</f>
        <v/>
      </c>
      <c r="BB289" s="23">
        <f>-MIN(0,BB286)</f>
        <v/>
      </c>
      <c r="BC289" s="23">
        <f>-MIN(0,BC286)</f>
        <v/>
      </c>
      <c r="BD289" s="23">
        <f>-MIN(0,BD286)</f>
        <v/>
      </c>
      <c r="BE289" s="23">
        <f>-MIN(0,BE286)</f>
        <v/>
      </c>
      <c r="BF289" s="23">
        <f>-MIN(0,BF286)</f>
        <v/>
      </c>
      <c r="BG289" s="23">
        <f>-MIN(0,BG286)</f>
        <v/>
      </c>
      <c r="BH289" s="23">
        <f>-MIN(0,BH286)</f>
        <v/>
      </c>
      <c r="BI289" s="23">
        <f>-MIN(0,BI286)</f>
        <v/>
      </c>
      <c r="BJ289" s="23">
        <f>-MIN(0,BJ286)</f>
        <v/>
      </c>
      <c r="BK289" s="23">
        <f>-MIN(0,BK286)</f>
        <v/>
      </c>
      <c r="BL289" s="23">
        <f>-MIN(0,BL286)</f>
        <v/>
      </c>
      <c r="BM289" s="23">
        <f>-MIN(0,BM286)</f>
        <v/>
      </c>
      <c r="BN289" s="23">
        <f>-MIN(0,BN286)</f>
        <v/>
      </c>
      <c r="BO289" s="23">
        <f>-MIN(0,BO286)</f>
        <v/>
      </c>
      <c r="BP289" s="23">
        <f>-MIN(0,BP286)</f>
        <v/>
      </c>
      <c r="BQ289" s="23">
        <f>-MIN(0,BQ286)</f>
        <v/>
      </c>
      <c r="BR289" s="23">
        <f>-MIN(0,BR286)</f>
        <v/>
      </c>
      <c r="BS289" s="23">
        <f>-MIN(0,BS286)</f>
        <v/>
      </c>
      <c r="BT289" s="23">
        <f>-MIN(0,BT286)</f>
        <v/>
      </c>
      <c r="BU289" s="23">
        <f>-MIN(0,BU286)</f>
        <v/>
      </c>
      <c r="BV289" s="23">
        <f>-MIN(0,BV286)</f>
        <v/>
      </c>
      <c r="BW289" s="23">
        <f>-MIN(0,BW286)</f>
        <v/>
      </c>
      <c r="BX289" s="23">
        <f>-MIN(0,BX286)</f>
        <v/>
      </c>
      <c r="BY289" s="23">
        <f>-MIN(0,BY286)</f>
        <v/>
      </c>
      <c r="BZ289" s="23">
        <f>-MIN(0,BZ286)</f>
        <v/>
      </c>
      <c r="CA289" s="23">
        <f>-MIN(0,CA286)</f>
        <v/>
      </c>
      <c r="CB289" s="23">
        <f>-MIN(0,CB286)</f>
        <v/>
      </c>
      <c r="CC289" s="23">
        <f>-MIN(0,CC286)</f>
        <v/>
      </c>
      <c r="CD289" s="23">
        <f>-MIN(0,CD286)</f>
        <v/>
      </c>
      <c r="CE289" s="23">
        <f>-MIN(0,CE286)</f>
        <v/>
      </c>
      <c r="CF289" s="23">
        <f>-MIN(0,CF286)</f>
        <v/>
      </c>
      <c r="CG289" s="23">
        <f>-MIN(0,CG286)</f>
        <v/>
      </c>
      <c r="CH289" s="23">
        <f>-MIN(0,CH286)</f>
        <v/>
      </c>
      <c r="CI289" s="23">
        <f>-MIN(0,CI286)</f>
        <v/>
      </c>
      <c r="CJ289" s="23">
        <f>-MIN(0,CJ286)</f>
        <v/>
      </c>
      <c r="CK289" s="23">
        <f>-MIN(0,CK286)</f>
        <v/>
      </c>
      <c r="CL289" s="23">
        <f>-MIN(0,CL286)</f>
        <v/>
      </c>
      <c r="CM289" s="23">
        <f>-MIN(0,CM286)</f>
        <v/>
      </c>
      <c r="CN289" s="23">
        <f>-MIN(0,CN286)</f>
        <v/>
      </c>
      <c r="CO289" s="23">
        <f>-MIN(0,CO286)</f>
        <v/>
      </c>
      <c r="CP289" s="23">
        <f>-MIN(0,CP286)</f>
        <v/>
      </c>
      <c r="CQ289" s="23">
        <f>-MIN(0,CQ286)</f>
        <v/>
      </c>
      <c r="CR289" s="23">
        <f>-MIN(0,CR286)</f>
        <v/>
      </c>
      <c r="CS289" s="23">
        <f>-MIN(0,CS286)</f>
        <v/>
      </c>
      <c r="CT289" s="23">
        <f>-MIN(0,CT286)</f>
        <v/>
      </c>
      <c r="CU289" s="23">
        <f>-MIN(0,CU286)</f>
        <v/>
      </c>
      <c r="CV289" s="23">
        <f>-MIN(0,CV286)</f>
        <v/>
      </c>
      <c r="CW289" s="23">
        <f>-MIN(0,CW286)</f>
        <v/>
      </c>
      <c r="CX289" s="23">
        <f>-MIN(0,CX286)</f>
        <v/>
      </c>
      <c r="CY289" s="23">
        <f>-MIN(0,CY286)</f>
        <v/>
      </c>
      <c r="CZ289" s="23">
        <f>-MIN(0,CZ286)</f>
        <v/>
      </c>
      <c r="DA289" s="23">
        <f>-MIN(0,DA286)</f>
        <v/>
      </c>
      <c r="DB289" s="23">
        <f>-MIN(0,DB286)</f>
        <v/>
      </c>
    </row>
    <row r="290" outlineLevel="3">
      <c r="E290" s="59" t="inlineStr">
        <is>
          <t>Taxable project losses utilised</t>
        </is>
      </c>
      <c r="G290" s="21">
        <f>Currency_unit&amp;"'M"</f>
        <v/>
      </c>
      <c r="Y290" s="23">
        <f>SUM(AA290:DB290)</f>
        <v/>
      </c>
      <c r="AA290" s="23">
        <f>MIN(MAX(AA286,0),SUM(AA288:AA289))</f>
        <v/>
      </c>
      <c r="AB290" s="23">
        <f>MIN(MAX(AB286,0),SUM(AB288:AB289))</f>
        <v/>
      </c>
      <c r="AC290" s="23">
        <f>MIN(MAX(AC286,0),SUM(AC288:AC289))</f>
        <v/>
      </c>
      <c r="AD290" s="23">
        <f>MIN(MAX(AD286,0),SUM(AD288:AD289))</f>
        <v/>
      </c>
      <c r="AE290" s="23">
        <f>MIN(MAX(AE286,0),SUM(AE288:AE289))</f>
        <v/>
      </c>
      <c r="AF290" s="23">
        <f>MIN(MAX(AF286,0),SUM(AF288:AF289))</f>
        <v/>
      </c>
      <c r="AG290" s="23">
        <f>MIN(MAX(AG286,0),SUM(AG288:AG289))</f>
        <v/>
      </c>
      <c r="AH290" s="23">
        <f>MIN(MAX(AH286,0),SUM(AH288:AH289))</f>
        <v/>
      </c>
      <c r="AI290" s="23">
        <f>MIN(MAX(AI286,0),SUM(AI288:AI289))</f>
        <v/>
      </c>
      <c r="AJ290" s="23">
        <f>MIN(MAX(AJ286,0),SUM(AJ288:AJ289))</f>
        <v/>
      </c>
      <c r="AK290" s="23">
        <f>MIN(MAX(AK286,0),SUM(AK288:AK289))</f>
        <v/>
      </c>
      <c r="AL290" s="23">
        <f>MIN(MAX(AL286,0),SUM(AL288:AL289))</f>
        <v/>
      </c>
      <c r="AM290" s="23">
        <f>MIN(MAX(AM286,0),SUM(AM288:AM289))</f>
        <v/>
      </c>
      <c r="AN290" s="23">
        <f>MIN(MAX(AN286,0),SUM(AN288:AN289))</f>
        <v/>
      </c>
      <c r="AO290" s="23">
        <f>MIN(MAX(AO286,0),SUM(AO288:AO289))</f>
        <v/>
      </c>
      <c r="AP290" s="23">
        <f>MIN(MAX(AP286,0),SUM(AP288:AP289))</f>
        <v/>
      </c>
      <c r="AQ290" s="23">
        <f>MIN(MAX(AQ286,0),SUM(AQ288:AQ289))</f>
        <v/>
      </c>
      <c r="AR290" s="23">
        <f>MIN(MAX(AR286,0),SUM(AR288:AR289))</f>
        <v/>
      </c>
      <c r="AS290" s="23">
        <f>MIN(MAX(AS286,0),SUM(AS288:AS289))</f>
        <v/>
      </c>
      <c r="AT290" s="23">
        <f>MIN(MAX(AT286,0),SUM(AT288:AT289))</f>
        <v/>
      </c>
      <c r="AU290" s="23">
        <f>MIN(MAX(AU286,0),SUM(AU288:AU289))</f>
        <v/>
      </c>
      <c r="AV290" s="23">
        <f>MIN(MAX(AV286,0),SUM(AV288:AV289))</f>
        <v/>
      </c>
      <c r="AW290" s="23">
        <f>MIN(MAX(AW286,0),SUM(AW288:AW289))</f>
        <v/>
      </c>
      <c r="AX290" s="23">
        <f>MIN(MAX(AX286,0),SUM(AX288:AX289))</f>
        <v/>
      </c>
      <c r="AY290" s="23">
        <f>MIN(MAX(AY286,0),SUM(AY288:AY289))</f>
        <v/>
      </c>
      <c r="AZ290" s="23">
        <f>MIN(MAX(AZ286,0),SUM(AZ288:AZ289))</f>
        <v/>
      </c>
      <c r="BA290" s="23">
        <f>MIN(MAX(BA286,0),SUM(BA288:BA289))</f>
        <v/>
      </c>
      <c r="BB290" s="23">
        <f>MIN(MAX(BB286,0),SUM(BB288:BB289))</f>
        <v/>
      </c>
      <c r="BC290" s="23">
        <f>MIN(MAX(BC286,0),SUM(BC288:BC289))</f>
        <v/>
      </c>
      <c r="BD290" s="23">
        <f>MIN(MAX(BD286,0),SUM(BD288:BD289))</f>
        <v/>
      </c>
      <c r="BE290" s="23">
        <f>MIN(MAX(BE286,0),SUM(BE288:BE289))</f>
        <v/>
      </c>
      <c r="BF290" s="23">
        <f>MIN(MAX(BF286,0),SUM(BF288:BF289))</f>
        <v/>
      </c>
      <c r="BG290" s="23">
        <f>MIN(MAX(BG286,0),SUM(BG288:BG289))</f>
        <v/>
      </c>
      <c r="BH290" s="23">
        <f>MIN(MAX(BH286,0),SUM(BH288:BH289))</f>
        <v/>
      </c>
      <c r="BI290" s="23">
        <f>MIN(MAX(BI286,0),SUM(BI288:BI289))</f>
        <v/>
      </c>
      <c r="BJ290" s="23">
        <f>MIN(MAX(BJ286,0),SUM(BJ288:BJ289))</f>
        <v/>
      </c>
      <c r="BK290" s="23">
        <f>MIN(MAX(BK286,0),SUM(BK288:BK289))</f>
        <v/>
      </c>
      <c r="BL290" s="23">
        <f>MIN(MAX(BL286,0),SUM(BL288:BL289))</f>
        <v/>
      </c>
      <c r="BM290" s="23">
        <f>MIN(MAX(BM286,0),SUM(BM288:BM289))</f>
        <v/>
      </c>
      <c r="BN290" s="23">
        <f>MIN(MAX(BN286,0),SUM(BN288:BN289))</f>
        <v/>
      </c>
      <c r="BO290" s="23">
        <f>MIN(MAX(BO286,0),SUM(BO288:BO289))</f>
        <v/>
      </c>
      <c r="BP290" s="23">
        <f>MIN(MAX(BP286,0),SUM(BP288:BP289))</f>
        <v/>
      </c>
      <c r="BQ290" s="23">
        <f>MIN(MAX(BQ286,0),SUM(BQ288:BQ289))</f>
        <v/>
      </c>
      <c r="BR290" s="23">
        <f>MIN(MAX(BR286,0),SUM(BR288:BR289))</f>
        <v/>
      </c>
      <c r="BS290" s="23">
        <f>MIN(MAX(BS286,0),SUM(BS288:BS289))</f>
        <v/>
      </c>
      <c r="BT290" s="23">
        <f>MIN(MAX(BT286,0),SUM(BT288:BT289))</f>
        <v/>
      </c>
      <c r="BU290" s="23">
        <f>MIN(MAX(BU286,0),SUM(BU288:BU289))</f>
        <v/>
      </c>
      <c r="BV290" s="23">
        <f>MIN(MAX(BV286,0),SUM(BV288:BV289))</f>
        <v/>
      </c>
      <c r="BW290" s="23">
        <f>MIN(MAX(BW286,0),SUM(BW288:BW289))</f>
        <v/>
      </c>
      <c r="BX290" s="23">
        <f>MIN(MAX(BX286,0),SUM(BX288:BX289))</f>
        <v/>
      </c>
      <c r="BY290" s="23">
        <f>MIN(MAX(BY286,0),SUM(BY288:BY289))</f>
        <v/>
      </c>
      <c r="BZ290" s="23">
        <f>MIN(MAX(BZ286,0),SUM(BZ288:BZ289))</f>
        <v/>
      </c>
      <c r="CA290" s="23">
        <f>MIN(MAX(CA286,0),SUM(CA288:CA289))</f>
        <v/>
      </c>
      <c r="CB290" s="23">
        <f>MIN(MAX(CB286,0),SUM(CB288:CB289))</f>
        <v/>
      </c>
      <c r="CC290" s="23">
        <f>MIN(MAX(CC286,0),SUM(CC288:CC289))</f>
        <v/>
      </c>
      <c r="CD290" s="23">
        <f>MIN(MAX(CD286,0),SUM(CD288:CD289))</f>
        <v/>
      </c>
      <c r="CE290" s="23">
        <f>MIN(MAX(CE286,0),SUM(CE288:CE289))</f>
        <v/>
      </c>
      <c r="CF290" s="23">
        <f>MIN(MAX(CF286,0),SUM(CF288:CF289))</f>
        <v/>
      </c>
      <c r="CG290" s="23">
        <f>MIN(MAX(CG286,0),SUM(CG288:CG289))</f>
        <v/>
      </c>
      <c r="CH290" s="23">
        <f>MIN(MAX(CH286,0),SUM(CH288:CH289))</f>
        <v/>
      </c>
      <c r="CI290" s="23">
        <f>MIN(MAX(CI286,0),SUM(CI288:CI289))</f>
        <v/>
      </c>
      <c r="CJ290" s="23">
        <f>MIN(MAX(CJ286,0),SUM(CJ288:CJ289))</f>
        <v/>
      </c>
      <c r="CK290" s="23">
        <f>MIN(MAX(CK286,0),SUM(CK288:CK289))</f>
        <v/>
      </c>
      <c r="CL290" s="23">
        <f>MIN(MAX(CL286,0),SUM(CL288:CL289))</f>
        <v/>
      </c>
      <c r="CM290" s="23">
        <f>MIN(MAX(CM286,0),SUM(CM288:CM289))</f>
        <v/>
      </c>
      <c r="CN290" s="23">
        <f>MIN(MAX(CN286,0),SUM(CN288:CN289))</f>
        <v/>
      </c>
      <c r="CO290" s="23">
        <f>MIN(MAX(CO286,0),SUM(CO288:CO289))</f>
        <v/>
      </c>
      <c r="CP290" s="23">
        <f>MIN(MAX(CP286,0),SUM(CP288:CP289))</f>
        <v/>
      </c>
      <c r="CQ290" s="23">
        <f>MIN(MAX(CQ286,0),SUM(CQ288:CQ289))</f>
        <v/>
      </c>
      <c r="CR290" s="23">
        <f>MIN(MAX(CR286,0),SUM(CR288:CR289))</f>
        <v/>
      </c>
      <c r="CS290" s="23">
        <f>MIN(MAX(CS286,0),SUM(CS288:CS289))</f>
        <v/>
      </c>
      <c r="CT290" s="23">
        <f>MIN(MAX(CT286,0),SUM(CT288:CT289))</f>
        <v/>
      </c>
      <c r="CU290" s="23">
        <f>MIN(MAX(CU286,0),SUM(CU288:CU289))</f>
        <v/>
      </c>
      <c r="CV290" s="23">
        <f>MIN(MAX(CV286,0),SUM(CV288:CV289))</f>
        <v/>
      </c>
      <c r="CW290" s="23">
        <f>MIN(MAX(CW286,0),SUM(CW288:CW289))</f>
        <v/>
      </c>
      <c r="CX290" s="23">
        <f>MIN(MAX(CX286,0),SUM(CX288:CX289))</f>
        <v/>
      </c>
      <c r="CY290" s="23">
        <f>MIN(MAX(CY286,0),SUM(CY288:CY289))</f>
        <v/>
      </c>
      <c r="CZ290" s="23">
        <f>MIN(MAX(CZ286,0),SUM(CZ288:CZ289))</f>
        <v/>
      </c>
      <c r="DA290" s="23">
        <f>MIN(MAX(DA286,0),SUM(DA288:DA289))</f>
        <v/>
      </c>
      <c r="DB290" s="23">
        <f>MIN(MAX(DB286,0),SUM(DB288:DB289))</f>
        <v/>
      </c>
    </row>
    <row r="291" outlineLevel="3">
      <c r="E291" s="60" t="inlineStr">
        <is>
          <t>Taxable project losses c/f</t>
        </is>
      </c>
      <c r="G291" s="21">
        <f>Currency_unit&amp;"'M"</f>
        <v/>
      </c>
      <c r="Z291" s="29" t="n"/>
      <c r="AA291" s="30">
        <f>SUM(AA288:AA289)-SUM(AA290)</f>
        <v/>
      </c>
      <c r="AB291" s="30">
        <f>SUM(AB288:AB289)-SUM(AB290)</f>
        <v/>
      </c>
      <c r="AC291" s="30">
        <f>SUM(AC288:AC289)-SUM(AC290)</f>
        <v/>
      </c>
      <c r="AD291" s="30">
        <f>SUM(AD288:AD289)-SUM(AD290)</f>
        <v/>
      </c>
      <c r="AE291" s="30">
        <f>SUM(AE288:AE289)-SUM(AE290)</f>
        <v/>
      </c>
      <c r="AF291" s="30">
        <f>SUM(AF288:AF289)-SUM(AF290)</f>
        <v/>
      </c>
      <c r="AG291" s="30">
        <f>SUM(AG288:AG289)-SUM(AG290)</f>
        <v/>
      </c>
      <c r="AH291" s="30">
        <f>SUM(AH288:AH289)-SUM(AH290)</f>
        <v/>
      </c>
      <c r="AI291" s="30">
        <f>SUM(AI288:AI289)-SUM(AI290)</f>
        <v/>
      </c>
      <c r="AJ291" s="30">
        <f>SUM(AJ288:AJ289)-SUM(AJ290)</f>
        <v/>
      </c>
      <c r="AK291" s="30">
        <f>SUM(AK288:AK289)-SUM(AK290)</f>
        <v/>
      </c>
      <c r="AL291" s="30">
        <f>SUM(AL288:AL289)-SUM(AL290)</f>
        <v/>
      </c>
      <c r="AM291" s="30">
        <f>SUM(AM288:AM289)-SUM(AM290)</f>
        <v/>
      </c>
      <c r="AN291" s="30">
        <f>SUM(AN288:AN289)-SUM(AN290)</f>
        <v/>
      </c>
      <c r="AO291" s="30">
        <f>SUM(AO288:AO289)-SUM(AO290)</f>
        <v/>
      </c>
      <c r="AP291" s="30">
        <f>SUM(AP288:AP289)-SUM(AP290)</f>
        <v/>
      </c>
      <c r="AQ291" s="30">
        <f>SUM(AQ288:AQ289)-SUM(AQ290)</f>
        <v/>
      </c>
      <c r="AR291" s="30">
        <f>SUM(AR288:AR289)-SUM(AR290)</f>
        <v/>
      </c>
      <c r="AS291" s="30">
        <f>SUM(AS288:AS289)-SUM(AS290)</f>
        <v/>
      </c>
      <c r="AT291" s="30">
        <f>SUM(AT288:AT289)-SUM(AT290)</f>
        <v/>
      </c>
      <c r="AU291" s="30">
        <f>SUM(AU288:AU289)-SUM(AU290)</f>
        <v/>
      </c>
      <c r="AV291" s="30">
        <f>SUM(AV288:AV289)-SUM(AV290)</f>
        <v/>
      </c>
      <c r="AW291" s="30">
        <f>SUM(AW288:AW289)-SUM(AW290)</f>
        <v/>
      </c>
      <c r="AX291" s="30">
        <f>SUM(AX288:AX289)-SUM(AX290)</f>
        <v/>
      </c>
      <c r="AY291" s="30">
        <f>SUM(AY288:AY289)-SUM(AY290)</f>
        <v/>
      </c>
      <c r="AZ291" s="30">
        <f>SUM(AZ288:AZ289)-SUM(AZ290)</f>
        <v/>
      </c>
      <c r="BA291" s="30">
        <f>SUM(BA288:BA289)-SUM(BA290)</f>
        <v/>
      </c>
      <c r="BB291" s="30">
        <f>SUM(BB288:BB289)-SUM(BB290)</f>
        <v/>
      </c>
      <c r="BC291" s="30">
        <f>SUM(BC288:BC289)-SUM(BC290)</f>
        <v/>
      </c>
      <c r="BD291" s="30">
        <f>SUM(BD288:BD289)-SUM(BD290)</f>
        <v/>
      </c>
      <c r="BE291" s="30">
        <f>SUM(BE288:BE289)-SUM(BE290)</f>
        <v/>
      </c>
      <c r="BF291" s="30">
        <f>SUM(BF288:BF289)-SUM(BF290)</f>
        <v/>
      </c>
      <c r="BG291" s="30">
        <f>SUM(BG288:BG289)-SUM(BG290)</f>
        <v/>
      </c>
      <c r="BH291" s="30">
        <f>SUM(BH288:BH289)-SUM(BH290)</f>
        <v/>
      </c>
      <c r="BI291" s="30">
        <f>SUM(BI288:BI289)-SUM(BI290)</f>
        <v/>
      </c>
      <c r="BJ291" s="30">
        <f>SUM(BJ288:BJ289)-SUM(BJ290)</f>
        <v/>
      </c>
      <c r="BK291" s="30">
        <f>SUM(BK288:BK289)-SUM(BK290)</f>
        <v/>
      </c>
      <c r="BL291" s="30">
        <f>SUM(BL288:BL289)-SUM(BL290)</f>
        <v/>
      </c>
      <c r="BM291" s="30">
        <f>SUM(BM288:BM289)-SUM(BM290)</f>
        <v/>
      </c>
      <c r="BN291" s="30">
        <f>SUM(BN288:BN289)-SUM(BN290)</f>
        <v/>
      </c>
      <c r="BO291" s="30">
        <f>SUM(BO288:BO289)-SUM(BO290)</f>
        <v/>
      </c>
      <c r="BP291" s="30">
        <f>SUM(BP288:BP289)-SUM(BP290)</f>
        <v/>
      </c>
      <c r="BQ291" s="30">
        <f>SUM(BQ288:BQ289)-SUM(BQ290)</f>
        <v/>
      </c>
      <c r="BR291" s="30">
        <f>SUM(BR288:BR289)-SUM(BR290)</f>
        <v/>
      </c>
      <c r="BS291" s="30">
        <f>SUM(BS288:BS289)-SUM(BS290)</f>
        <v/>
      </c>
      <c r="BT291" s="30">
        <f>SUM(BT288:BT289)-SUM(BT290)</f>
        <v/>
      </c>
      <c r="BU291" s="30">
        <f>SUM(BU288:BU289)-SUM(BU290)</f>
        <v/>
      </c>
      <c r="BV291" s="30">
        <f>SUM(BV288:BV289)-SUM(BV290)</f>
        <v/>
      </c>
      <c r="BW291" s="30">
        <f>SUM(BW288:BW289)-SUM(BW290)</f>
        <v/>
      </c>
      <c r="BX291" s="30">
        <f>SUM(BX288:BX289)-SUM(BX290)</f>
        <v/>
      </c>
      <c r="BY291" s="30">
        <f>SUM(BY288:BY289)-SUM(BY290)</f>
        <v/>
      </c>
      <c r="BZ291" s="30">
        <f>SUM(BZ288:BZ289)-SUM(BZ290)</f>
        <v/>
      </c>
      <c r="CA291" s="30">
        <f>SUM(CA288:CA289)-SUM(CA290)</f>
        <v/>
      </c>
      <c r="CB291" s="30">
        <f>SUM(CB288:CB289)-SUM(CB290)</f>
        <v/>
      </c>
      <c r="CC291" s="30">
        <f>SUM(CC288:CC289)-SUM(CC290)</f>
        <v/>
      </c>
      <c r="CD291" s="30">
        <f>SUM(CD288:CD289)-SUM(CD290)</f>
        <v/>
      </c>
      <c r="CE291" s="30">
        <f>SUM(CE288:CE289)-SUM(CE290)</f>
        <v/>
      </c>
      <c r="CF291" s="30">
        <f>SUM(CF288:CF289)-SUM(CF290)</f>
        <v/>
      </c>
      <c r="CG291" s="30">
        <f>SUM(CG288:CG289)-SUM(CG290)</f>
        <v/>
      </c>
      <c r="CH291" s="30">
        <f>SUM(CH288:CH289)-SUM(CH290)</f>
        <v/>
      </c>
      <c r="CI291" s="30">
        <f>SUM(CI288:CI289)-SUM(CI290)</f>
        <v/>
      </c>
      <c r="CJ291" s="30">
        <f>SUM(CJ288:CJ289)-SUM(CJ290)</f>
        <v/>
      </c>
      <c r="CK291" s="30">
        <f>SUM(CK288:CK289)-SUM(CK290)</f>
        <v/>
      </c>
      <c r="CL291" s="30">
        <f>SUM(CL288:CL289)-SUM(CL290)</f>
        <v/>
      </c>
      <c r="CM291" s="30">
        <f>SUM(CM288:CM289)-SUM(CM290)</f>
        <v/>
      </c>
      <c r="CN291" s="30">
        <f>SUM(CN288:CN289)-SUM(CN290)</f>
        <v/>
      </c>
      <c r="CO291" s="30">
        <f>SUM(CO288:CO289)-SUM(CO290)</f>
        <v/>
      </c>
      <c r="CP291" s="30">
        <f>SUM(CP288:CP289)-SUM(CP290)</f>
        <v/>
      </c>
      <c r="CQ291" s="30">
        <f>SUM(CQ288:CQ289)-SUM(CQ290)</f>
        <v/>
      </c>
      <c r="CR291" s="30">
        <f>SUM(CR288:CR289)-SUM(CR290)</f>
        <v/>
      </c>
      <c r="CS291" s="30">
        <f>SUM(CS288:CS289)-SUM(CS290)</f>
        <v/>
      </c>
      <c r="CT291" s="30">
        <f>SUM(CT288:CT289)-SUM(CT290)</f>
        <v/>
      </c>
      <c r="CU291" s="30">
        <f>SUM(CU288:CU289)-SUM(CU290)</f>
        <v/>
      </c>
      <c r="CV291" s="30">
        <f>SUM(CV288:CV289)-SUM(CV290)</f>
        <v/>
      </c>
      <c r="CW291" s="30">
        <f>SUM(CW288:CW289)-SUM(CW290)</f>
        <v/>
      </c>
      <c r="CX291" s="30">
        <f>SUM(CX288:CX289)-SUM(CX290)</f>
        <v/>
      </c>
      <c r="CY291" s="30">
        <f>SUM(CY288:CY289)-SUM(CY290)</f>
        <v/>
      </c>
      <c r="CZ291" s="30">
        <f>SUM(CZ288:CZ289)-SUM(CZ290)</f>
        <v/>
      </c>
      <c r="DA291" s="30">
        <f>SUM(DA288:DA289)-SUM(DA290)</f>
        <v/>
      </c>
      <c r="DB291" s="30">
        <f>SUM(DB288:DB289)-SUM(DB290)</f>
        <v/>
      </c>
    </row>
    <row r="292" outlineLevel="3">
      <c r="E292" s="59" t="n"/>
    </row>
    <row r="293" outlineLevel="3">
      <c r="E293" s="59" t="inlineStr">
        <is>
          <t>Project tax rate</t>
        </is>
      </c>
      <c r="F293" s="32">
        <f>Assumptions!F37</f>
        <v/>
      </c>
      <c r="G293" s="21" t="inlineStr">
        <is>
          <t>%</t>
        </is>
      </c>
    </row>
    <row r="294" outlineLevel="3">
      <c r="E294" s="59" t="n"/>
    </row>
    <row r="295" outlineLevel="3">
      <c r="E295" s="59">
        <f>E286</f>
        <v/>
      </c>
      <c r="G295" s="21">
        <f>G286</f>
        <v/>
      </c>
      <c r="Y295" s="23">
        <f>SUM(AA295:DB295)</f>
        <v/>
      </c>
      <c r="AA295" s="24">
        <f>AA286</f>
        <v/>
      </c>
      <c r="AB295" s="24">
        <f>AB286</f>
        <v/>
      </c>
      <c r="AC295" s="24">
        <f>AC286</f>
        <v/>
      </c>
      <c r="AD295" s="24">
        <f>AD286</f>
        <v/>
      </c>
      <c r="AE295" s="24">
        <f>AE286</f>
        <v/>
      </c>
      <c r="AF295" s="24">
        <f>AF286</f>
        <v/>
      </c>
      <c r="AG295" s="24">
        <f>AG286</f>
        <v/>
      </c>
      <c r="AH295" s="24">
        <f>AH286</f>
        <v/>
      </c>
      <c r="AI295" s="24">
        <f>AI286</f>
        <v/>
      </c>
      <c r="AJ295" s="24">
        <f>AJ286</f>
        <v/>
      </c>
      <c r="AK295" s="24">
        <f>AK286</f>
        <v/>
      </c>
      <c r="AL295" s="24">
        <f>AL286</f>
        <v/>
      </c>
      <c r="AM295" s="24">
        <f>AM286</f>
        <v/>
      </c>
      <c r="AN295" s="24">
        <f>AN286</f>
        <v/>
      </c>
      <c r="AO295" s="24">
        <f>AO286</f>
        <v/>
      </c>
      <c r="AP295" s="24">
        <f>AP286</f>
        <v/>
      </c>
      <c r="AQ295" s="24">
        <f>AQ286</f>
        <v/>
      </c>
      <c r="AR295" s="24">
        <f>AR286</f>
        <v/>
      </c>
      <c r="AS295" s="24">
        <f>AS286</f>
        <v/>
      </c>
      <c r="AT295" s="24">
        <f>AT286</f>
        <v/>
      </c>
      <c r="AU295" s="24">
        <f>AU286</f>
        <v/>
      </c>
      <c r="AV295" s="24">
        <f>AV286</f>
        <v/>
      </c>
      <c r="AW295" s="24">
        <f>AW286</f>
        <v/>
      </c>
      <c r="AX295" s="24">
        <f>AX286</f>
        <v/>
      </c>
      <c r="AY295" s="24">
        <f>AY286</f>
        <v/>
      </c>
      <c r="AZ295" s="24">
        <f>AZ286</f>
        <v/>
      </c>
      <c r="BA295" s="24">
        <f>BA286</f>
        <v/>
      </c>
      <c r="BB295" s="24">
        <f>BB286</f>
        <v/>
      </c>
      <c r="BC295" s="24">
        <f>BC286</f>
        <v/>
      </c>
      <c r="BD295" s="24">
        <f>BD286</f>
        <v/>
      </c>
      <c r="BE295" s="24">
        <f>BE286</f>
        <v/>
      </c>
      <c r="BF295" s="24">
        <f>BF286</f>
        <v/>
      </c>
      <c r="BG295" s="24">
        <f>BG286</f>
        <v/>
      </c>
      <c r="BH295" s="24">
        <f>BH286</f>
        <v/>
      </c>
      <c r="BI295" s="24">
        <f>BI286</f>
        <v/>
      </c>
      <c r="BJ295" s="24">
        <f>BJ286</f>
        <v/>
      </c>
      <c r="BK295" s="24">
        <f>BK286</f>
        <v/>
      </c>
      <c r="BL295" s="24">
        <f>BL286</f>
        <v/>
      </c>
      <c r="BM295" s="24">
        <f>BM286</f>
        <v/>
      </c>
      <c r="BN295" s="24">
        <f>BN286</f>
        <v/>
      </c>
      <c r="BO295" s="24">
        <f>BO286</f>
        <v/>
      </c>
      <c r="BP295" s="24">
        <f>BP286</f>
        <v/>
      </c>
      <c r="BQ295" s="24">
        <f>BQ286</f>
        <v/>
      </c>
      <c r="BR295" s="24">
        <f>BR286</f>
        <v/>
      </c>
      <c r="BS295" s="24">
        <f>BS286</f>
        <v/>
      </c>
      <c r="BT295" s="24">
        <f>BT286</f>
        <v/>
      </c>
      <c r="BU295" s="24">
        <f>BU286</f>
        <v/>
      </c>
      <c r="BV295" s="24">
        <f>BV286</f>
        <v/>
      </c>
      <c r="BW295" s="24">
        <f>BW286</f>
        <v/>
      </c>
      <c r="BX295" s="24">
        <f>BX286</f>
        <v/>
      </c>
      <c r="BY295" s="24">
        <f>BY286</f>
        <v/>
      </c>
      <c r="BZ295" s="24">
        <f>BZ286</f>
        <v/>
      </c>
      <c r="CA295" s="24">
        <f>CA286</f>
        <v/>
      </c>
      <c r="CB295" s="24">
        <f>CB286</f>
        <v/>
      </c>
      <c r="CC295" s="24">
        <f>CC286</f>
        <v/>
      </c>
      <c r="CD295" s="24">
        <f>CD286</f>
        <v/>
      </c>
      <c r="CE295" s="24">
        <f>CE286</f>
        <v/>
      </c>
      <c r="CF295" s="24">
        <f>CF286</f>
        <v/>
      </c>
      <c r="CG295" s="24">
        <f>CG286</f>
        <v/>
      </c>
      <c r="CH295" s="24">
        <f>CH286</f>
        <v/>
      </c>
      <c r="CI295" s="24">
        <f>CI286</f>
        <v/>
      </c>
      <c r="CJ295" s="24">
        <f>CJ286</f>
        <v/>
      </c>
      <c r="CK295" s="24">
        <f>CK286</f>
        <v/>
      </c>
      <c r="CL295" s="24">
        <f>CL286</f>
        <v/>
      </c>
      <c r="CM295" s="24">
        <f>CM286</f>
        <v/>
      </c>
      <c r="CN295" s="24">
        <f>CN286</f>
        <v/>
      </c>
      <c r="CO295" s="24">
        <f>CO286</f>
        <v/>
      </c>
      <c r="CP295" s="24">
        <f>CP286</f>
        <v/>
      </c>
      <c r="CQ295" s="24">
        <f>CQ286</f>
        <v/>
      </c>
      <c r="CR295" s="24">
        <f>CR286</f>
        <v/>
      </c>
      <c r="CS295" s="24">
        <f>CS286</f>
        <v/>
      </c>
      <c r="CT295" s="24">
        <f>CT286</f>
        <v/>
      </c>
      <c r="CU295" s="24">
        <f>CU286</f>
        <v/>
      </c>
      <c r="CV295" s="24">
        <f>CV286</f>
        <v/>
      </c>
      <c r="CW295" s="24">
        <f>CW286</f>
        <v/>
      </c>
      <c r="CX295" s="24">
        <f>CX286</f>
        <v/>
      </c>
      <c r="CY295" s="24">
        <f>CY286</f>
        <v/>
      </c>
      <c r="CZ295" s="24">
        <f>CZ286</f>
        <v/>
      </c>
      <c r="DA295" s="24">
        <f>DA286</f>
        <v/>
      </c>
      <c r="DB295" s="24">
        <f>DB286</f>
        <v/>
      </c>
    </row>
    <row r="296" outlineLevel="3">
      <c r="E296" s="59">
        <f>E290</f>
        <v/>
      </c>
      <c r="G296" s="21">
        <f>G290</f>
        <v/>
      </c>
      <c r="Y296" s="23">
        <f>SUM(AA296:DB296)</f>
        <v/>
      </c>
      <c r="AA296" s="24">
        <f>AA290</f>
        <v/>
      </c>
      <c r="AB296" s="24">
        <f>AB290</f>
        <v/>
      </c>
      <c r="AC296" s="24">
        <f>AC290</f>
        <v/>
      </c>
      <c r="AD296" s="24">
        <f>AD290</f>
        <v/>
      </c>
      <c r="AE296" s="24">
        <f>AE290</f>
        <v/>
      </c>
      <c r="AF296" s="24">
        <f>AF290</f>
        <v/>
      </c>
      <c r="AG296" s="24">
        <f>AG290</f>
        <v/>
      </c>
      <c r="AH296" s="24">
        <f>AH290</f>
        <v/>
      </c>
      <c r="AI296" s="24">
        <f>AI290</f>
        <v/>
      </c>
      <c r="AJ296" s="24">
        <f>AJ290</f>
        <v/>
      </c>
      <c r="AK296" s="24">
        <f>AK290</f>
        <v/>
      </c>
      <c r="AL296" s="24">
        <f>AL290</f>
        <v/>
      </c>
      <c r="AM296" s="24">
        <f>AM290</f>
        <v/>
      </c>
      <c r="AN296" s="24">
        <f>AN290</f>
        <v/>
      </c>
      <c r="AO296" s="24">
        <f>AO290</f>
        <v/>
      </c>
      <c r="AP296" s="24">
        <f>AP290</f>
        <v/>
      </c>
      <c r="AQ296" s="24">
        <f>AQ290</f>
        <v/>
      </c>
      <c r="AR296" s="24">
        <f>AR290</f>
        <v/>
      </c>
      <c r="AS296" s="24">
        <f>AS290</f>
        <v/>
      </c>
      <c r="AT296" s="24">
        <f>AT290</f>
        <v/>
      </c>
      <c r="AU296" s="24">
        <f>AU290</f>
        <v/>
      </c>
      <c r="AV296" s="24">
        <f>AV290</f>
        <v/>
      </c>
      <c r="AW296" s="24">
        <f>AW290</f>
        <v/>
      </c>
      <c r="AX296" s="24">
        <f>AX290</f>
        <v/>
      </c>
      <c r="AY296" s="24">
        <f>AY290</f>
        <v/>
      </c>
      <c r="AZ296" s="24">
        <f>AZ290</f>
        <v/>
      </c>
      <c r="BA296" s="24">
        <f>BA290</f>
        <v/>
      </c>
      <c r="BB296" s="24">
        <f>BB290</f>
        <v/>
      </c>
      <c r="BC296" s="24">
        <f>BC290</f>
        <v/>
      </c>
      <c r="BD296" s="24">
        <f>BD290</f>
        <v/>
      </c>
      <c r="BE296" s="24">
        <f>BE290</f>
        <v/>
      </c>
      <c r="BF296" s="24">
        <f>BF290</f>
        <v/>
      </c>
      <c r="BG296" s="24">
        <f>BG290</f>
        <v/>
      </c>
      <c r="BH296" s="24">
        <f>BH290</f>
        <v/>
      </c>
      <c r="BI296" s="24">
        <f>BI290</f>
        <v/>
      </c>
      <c r="BJ296" s="24">
        <f>BJ290</f>
        <v/>
      </c>
      <c r="BK296" s="24">
        <f>BK290</f>
        <v/>
      </c>
      <c r="BL296" s="24">
        <f>BL290</f>
        <v/>
      </c>
      <c r="BM296" s="24">
        <f>BM290</f>
        <v/>
      </c>
      <c r="BN296" s="24">
        <f>BN290</f>
        <v/>
      </c>
      <c r="BO296" s="24">
        <f>BO290</f>
        <v/>
      </c>
      <c r="BP296" s="24">
        <f>BP290</f>
        <v/>
      </c>
      <c r="BQ296" s="24">
        <f>BQ290</f>
        <v/>
      </c>
      <c r="BR296" s="24">
        <f>BR290</f>
        <v/>
      </c>
      <c r="BS296" s="24">
        <f>BS290</f>
        <v/>
      </c>
      <c r="BT296" s="24">
        <f>BT290</f>
        <v/>
      </c>
      <c r="BU296" s="24">
        <f>BU290</f>
        <v/>
      </c>
      <c r="BV296" s="24">
        <f>BV290</f>
        <v/>
      </c>
      <c r="BW296" s="24">
        <f>BW290</f>
        <v/>
      </c>
      <c r="BX296" s="24">
        <f>BX290</f>
        <v/>
      </c>
      <c r="BY296" s="24">
        <f>BY290</f>
        <v/>
      </c>
      <c r="BZ296" s="24">
        <f>BZ290</f>
        <v/>
      </c>
      <c r="CA296" s="24">
        <f>CA290</f>
        <v/>
      </c>
      <c r="CB296" s="24">
        <f>CB290</f>
        <v/>
      </c>
      <c r="CC296" s="24">
        <f>CC290</f>
        <v/>
      </c>
      <c r="CD296" s="24">
        <f>CD290</f>
        <v/>
      </c>
      <c r="CE296" s="24">
        <f>CE290</f>
        <v/>
      </c>
      <c r="CF296" s="24">
        <f>CF290</f>
        <v/>
      </c>
      <c r="CG296" s="24">
        <f>CG290</f>
        <v/>
      </c>
      <c r="CH296" s="24">
        <f>CH290</f>
        <v/>
      </c>
      <c r="CI296" s="24">
        <f>CI290</f>
        <v/>
      </c>
      <c r="CJ296" s="24">
        <f>CJ290</f>
        <v/>
      </c>
      <c r="CK296" s="24">
        <f>CK290</f>
        <v/>
      </c>
      <c r="CL296" s="24">
        <f>CL290</f>
        <v/>
      </c>
      <c r="CM296" s="24">
        <f>CM290</f>
        <v/>
      </c>
      <c r="CN296" s="24">
        <f>CN290</f>
        <v/>
      </c>
      <c r="CO296" s="24">
        <f>CO290</f>
        <v/>
      </c>
      <c r="CP296" s="24">
        <f>CP290</f>
        <v/>
      </c>
      <c r="CQ296" s="24">
        <f>CQ290</f>
        <v/>
      </c>
      <c r="CR296" s="24">
        <f>CR290</f>
        <v/>
      </c>
      <c r="CS296" s="24">
        <f>CS290</f>
        <v/>
      </c>
      <c r="CT296" s="24">
        <f>CT290</f>
        <v/>
      </c>
      <c r="CU296" s="24">
        <f>CU290</f>
        <v/>
      </c>
      <c r="CV296" s="24">
        <f>CV290</f>
        <v/>
      </c>
      <c r="CW296" s="24">
        <f>CW290</f>
        <v/>
      </c>
      <c r="CX296" s="24">
        <f>CX290</f>
        <v/>
      </c>
      <c r="CY296" s="24">
        <f>CY290</f>
        <v/>
      </c>
      <c r="CZ296" s="24">
        <f>CZ290</f>
        <v/>
      </c>
      <c r="DA296" s="24">
        <f>DA290</f>
        <v/>
      </c>
      <c r="DB296" s="24">
        <f>DB290</f>
        <v/>
      </c>
    </row>
    <row r="297" outlineLevel="3">
      <c r="E297" s="61" t="inlineStr">
        <is>
          <t>Taxable project income post loss utilisation</t>
        </is>
      </c>
      <c r="G297" s="21">
        <f>Currency_unit&amp;"'M"</f>
        <v/>
      </c>
      <c r="Y297" s="26">
        <f>SUM(AA297:DB297)</f>
        <v/>
      </c>
      <c r="AA297" s="34">
        <f>MAX(0,AA295)-AA296</f>
        <v/>
      </c>
      <c r="AB297" s="34">
        <f>MAX(0,AB295)-AB296</f>
        <v/>
      </c>
      <c r="AC297" s="34">
        <f>MAX(0,AC295)-AC296</f>
        <v/>
      </c>
      <c r="AD297" s="34">
        <f>MAX(0,AD295)-AD296</f>
        <v/>
      </c>
      <c r="AE297" s="34">
        <f>MAX(0,AE295)-AE296</f>
        <v/>
      </c>
      <c r="AF297" s="34">
        <f>MAX(0,AF295)-AF296</f>
        <v/>
      </c>
      <c r="AG297" s="34">
        <f>MAX(0,AG295)-AG296</f>
        <v/>
      </c>
      <c r="AH297" s="34">
        <f>MAX(0,AH295)-AH296</f>
        <v/>
      </c>
      <c r="AI297" s="34">
        <f>MAX(0,AI295)-AI296</f>
        <v/>
      </c>
      <c r="AJ297" s="34">
        <f>MAX(0,AJ295)-AJ296</f>
        <v/>
      </c>
      <c r="AK297" s="34">
        <f>MAX(0,AK295)-AK296</f>
        <v/>
      </c>
      <c r="AL297" s="34">
        <f>MAX(0,AL295)-AL296</f>
        <v/>
      </c>
      <c r="AM297" s="34">
        <f>MAX(0,AM295)-AM296</f>
        <v/>
      </c>
      <c r="AN297" s="34">
        <f>MAX(0,AN295)-AN296</f>
        <v/>
      </c>
      <c r="AO297" s="34">
        <f>MAX(0,AO295)-AO296</f>
        <v/>
      </c>
      <c r="AP297" s="34">
        <f>MAX(0,AP295)-AP296</f>
        <v/>
      </c>
      <c r="AQ297" s="34">
        <f>MAX(0,AQ295)-AQ296</f>
        <v/>
      </c>
      <c r="AR297" s="34">
        <f>MAX(0,AR295)-AR296</f>
        <v/>
      </c>
      <c r="AS297" s="34">
        <f>MAX(0,AS295)-AS296</f>
        <v/>
      </c>
      <c r="AT297" s="34">
        <f>MAX(0,AT295)-AT296</f>
        <v/>
      </c>
      <c r="AU297" s="34">
        <f>MAX(0,AU295)-AU296</f>
        <v/>
      </c>
      <c r="AV297" s="34">
        <f>MAX(0,AV295)-AV296</f>
        <v/>
      </c>
      <c r="AW297" s="34">
        <f>MAX(0,AW295)-AW296</f>
        <v/>
      </c>
      <c r="AX297" s="34">
        <f>MAX(0,AX295)-AX296</f>
        <v/>
      </c>
      <c r="AY297" s="34">
        <f>MAX(0,AY295)-AY296</f>
        <v/>
      </c>
      <c r="AZ297" s="34">
        <f>MAX(0,AZ295)-AZ296</f>
        <v/>
      </c>
      <c r="BA297" s="34">
        <f>MAX(0,BA295)-BA296</f>
        <v/>
      </c>
      <c r="BB297" s="34">
        <f>MAX(0,BB295)-BB296</f>
        <v/>
      </c>
      <c r="BC297" s="34">
        <f>MAX(0,BC295)-BC296</f>
        <v/>
      </c>
      <c r="BD297" s="34">
        <f>MAX(0,BD295)-BD296</f>
        <v/>
      </c>
      <c r="BE297" s="34">
        <f>MAX(0,BE295)-BE296</f>
        <v/>
      </c>
      <c r="BF297" s="34">
        <f>MAX(0,BF295)-BF296</f>
        <v/>
      </c>
      <c r="BG297" s="34">
        <f>MAX(0,BG295)-BG296</f>
        <v/>
      </c>
      <c r="BH297" s="34">
        <f>MAX(0,BH295)-BH296</f>
        <v/>
      </c>
      <c r="BI297" s="34">
        <f>MAX(0,BI295)-BI296</f>
        <v/>
      </c>
      <c r="BJ297" s="34">
        <f>MAX(0,BJ295)-BJ296</f>
        <v/>
      </c>
      <c r="BK297" s="34">
        <f>MAX(0,BK295)-BK296</f>
        <v/>
      </c>
      <c r="BL297" s="34">
        <f>MAX(0,BL295)-BL296</f>
        <v/>
      </c>
      <c r="BM297" s="34">
        <f>MAX(0,BM295)-BM296</f>
        <v/>
      </c>
      <c r="BN297" s="34">
        <f>MAX(0,BN295)-BN296</f>
        <v/>
      </c>
      <c r="BO297" s="34">
        <f>MAX(0,BO295)-BO296</f>
        <v/>
      </c>
      <c r="BP297" s="34">
        <f>MAX(0,BP295)-BP296</f>
        <v/>
      </c>
      <c r="BQ297" s="34">
        <f>MAX(0,BQ295)-BQ296</f>
        <v/>
      </c>
      <c r="BR297" s="34">
        <f>MAX(0,BR295)-BR296</f>
        <v/>
      </c>
      <c r="BS297" s="34">
        <f>MAX(0,BS295)-BS296</f>
        <v/>
      </c>
      <c r="BT297" s="34">
        <f>MAX(0,BT295)-BT296</f>
        <v/>
      </c>
      <c r="BU297" s="34">
        <f>MAX(0,BU295)-BU296</f>
        <v/>
      </c>
      <c r="BV297" s="34">
        <f>MAX(0,BV295)-BV296</f>
        <v/>
      </c>
      <c r="BW297" s="34">
        <f>MAX(0,BW295)-BW296</f>
        <v/>
      </c>
      <c r="BX297" s="34">
        <f>MAX(0,BX295)-BX296</f>
        <v/>
      </c>
      <c r="BY297" s="34">
        <f>MAX(0,BY295)-BY296</f>
        <v/>
      </c>
      <c r="BZ297" s="34">
        <f>MAX(0,BZ295)-BZ296</f>
        <v/>
      </c>
      <c r="CA297" s="34">
        <f>MAX(0,CA295)-CA296</f>
        <v/>
      </c>
      <c r="CB297" s="34">
        <f>MAX(0,CB295)-CB296</f>
        <v/>
      </c>
      <c r="CC297" s="34">
        <f>MAX(0,CC295)-CC296</f>
        <v/>
      </c>
      <c r="CD297" s="34">
        <f>MAX(0,CD295)-CD296</f>
        <v/>
      </c>
      <c r="CE297" s="34">
        <f>MAX(0,CE295)-CE296</f>
        <v/>
      </c>
      <c r="CF297" s="34">
        <f>MAX(0,CF295)-CF296</f>
        <v/>
      </c>
      <c r="CG297" s="34">
        <f>MAX(0,CG295)-CG296</f>
        <v/>
      </c>
      <c r="CH297" s="34">
        <f>MAX(0,CH295)-CH296</f>
        <v/>
      </c>
      <c r="CI297" s="34">
        <f>MAX(0,CI295)-CI296</f>
        <v/>
      </c>
      <c r="CJ297" s="34">
        <f>MAX(0,CJ295)-CJ296</f>
        <v/>
      </c>
      <c r="CK297" s="34">
        <f>MAX(0,CK295)-CK296</f>
        <v/>
      </c>
      <c r="CL297" s="34">
        <f>MAX(0,CL295)-CL296</f>
        <v/>
      </c>
      <c r="CM297" s="34">
        <f>MAX(0,CM295)-CM296</f>
        <v/>
      </c>
      <c r="CN297" s="34">
        <f>MAX(0,CN295)-CN296</f>
        <v/>
      </c>
      <c r="CO297" s="34">
        <f>MAX(0,CO295)-CO296</f>
        <v/>
      </c>
      <c r="CP297" s="34">
        <f>MAX(0,CP295)-CP296</f>
        <v/>
      </c>
      <c r="CQ297" s="34">
        <f>MAX(0,CQ295)-CQ296</f>
        <v/>
      </c>
      <c r="CR297" s="34">
        <f>MAX(0,CR295)-CR296</f>
        <v/>
      </c>
      <c r="CS297" s="34">
        <f>MAX(0,CS295)-CS296</f>
        <v/>
      </c>
      <c r="CT297" s="34">
        <f>MAX(0,CT295)-CT296</f>
        <v/>
      </c>
      <c r="CU297" s="34">
        <f>MAX(0,CU295)-CU296</f>
        <v/>
      </c>
      <c r="CV297" s="34">
        <f>MAX(0,CV295)-CV296</f>
        <v/>
      </c>
      <c r="CW297" s="34">
        <f>MAX(0,CW295)-CW296</f>
        <v/>
      </c>
      <c r="CX297" s="34">
        <f>MAX(0,CX295)-CX296</f>
        <v/>
      </c>
      <c r="CY297" s="34">
        <f>MAX(0,CY295)-CY296</f>
        <v/>
      </c>
      <c r="CZ297" s="34">
        <f>MAX(0,CZ295)-CZ296</f>
        <v/>
      </c>
      <c r="DA297" s="34">
        <f>MAX(0,DA295)-DA296</f>
        <v/>
      </c>
      <c r="DB297" s="34">
        <f>MAX(0,DB295)-DB296</f>
        <v/>
      </c>
    </row>
    <row r="298" outlineLevel="3"/>
    <row r="299" outlineLevel="3">
      <c r="E299" s="2" t="inlineStr">
        <is>
          <t>Project taxation</t>
        </is>
      </c>
      <c r="G299" s="21">
        <f>Currency_unit&amp;"'M"</f>
        <v/>
      </c>
      <c r="Y299" s="23">
        <f>SUM(AA299:DB299)</f>
        <v/>
      </c>
      <c r="AA299" s="24">
        <f>IF(Tax!$F$13="Module On",Tax!AA37,IF(Assumptions!$F$36="Report",Assumptions!AA38,$F293*AA297))</f>
        <v/>
      </c>
      <c r="AB299" s="24">
        <f>IF(Tax!$F$13="Module On",Tax!AB37,IF(Assumptions!$F$36="Report",Assumptions!AB38,$F293*AB297))</f>
        <v/>
      </c>
      <c r="AC299" s="24">
        <f>IF(Tax!$F$13="Module On",Tax!AC37,IF(Assumptions!$F$36="Report",Assumptions!AC38,$F293*AC297))</f>
        <v/>
      </c>
      <c r="AD299" s="24">
        <f>IF(Tax!$F$13="Module On",Tax!AD37,IF(Assumptions!$F$36="Report",Assumptions!AD38,$F293*AD297))</f>
        <v/>
      </c>
      <c r="AE299" s="24">
        <f>IF(Tax!$F$13="Module On",Tax!AE37,IF(Assumptions!$F$36="Report",Assumptions!AE38,$F293*AE297))</f>
        <v/>
      </c>
      <c r="AF299" s="24">
        <f>IF(Tax!$F$13="Module On",Tax!AF37,IF(Assumptions!$F$36="Report",Assumptions!AF38,$F293*AF297))</f>
        <v/>
      </c>
      <c r="AG299" s="24">
        <f>IF(Tax!$F$13="Module On",Tax!AG37,IF(Assumptions!$F$36="Report",Assumptions!AG38,$F293*AG297))</f>
        <v/>
      </c>
      <c r="AH299" s="24">
        <f>IF(Tax!$F$13="Module On",Tax!AH37,IF(Assumptions!$F$36="Report",Assumptions!AH38,$F293*AH297))</f>
        <v/>
      </c>
      <c r="AI299" s="24">
        <f>IF(Tax!$F$13="Module On",Tax!AI37,IF(Assumptions!$F$36="Report",Assumptions!AI38,$F293*AI297))</f>
        <v/>
      </c>
      <c r="AJ299" s="24">
        <f>IF(Tax!$F$13="Module On",Tax!AJ37,IF(Assumptions!$F$36="Report",Assumptions!AJ38,$F293*AJ297))</f>
        <v/>
      </c>
      <c r="AK299" s="24">
        <f>IF(Tax!$F$13="Module On",Tax!AK37,IF(Assumptions!$F$36="Report",Assumptions!AK38,$F293*AK297))</f>
        <v/>
      </c>
      <c r="AL299" s="24">
        <f>IF(Tax!$F$13="Module On",Tax!AL37,IF(Assumptions!$F$36="Report",Assumptions!AL38,$F293*AL297))</f>
        <v/>
      </c>
      <c r="AM299" s="24">
        <f>IF(Tax!$F$13="Module On",Tax!AM37,IF(Assumptions!$F$36="Report",Assumptions!AM38,$F293*AM297))</f>
        <v/>
      </c>
      <c r="AN299" s="24">
        <f>IF(Tax!$F$13="Module On",Tax!AN37,IF(Assumptions!$F$36="Report",Assumptions!AN38,$F293*AN297))</f>
        <v/>
      </c>
      <c r="AO299" s="24">
        <f>IF(Tax!$F$13="Module On",Tax!AO37,IF(Assumptions!$F$36="Report",Assumptions!AO38,$F293*AO297))</f>
        <v/>
      </c>
      <c r="AP299" s="24">
        <f>IF(Tax!$F$13="Module On",Tax!AP37,IF(Assumptions!$F$36="Report",Assumptions!AP38,$F293*AP297))</f>
        <v/>
      </c>
      <c r="AQ299" s="24">
        <f>IF(Tax!$F$13="Module On",Tax!AQ37,IF(Assumptions!$F$36="Report",Assumptions!AQ38,$F293*AQ297))</f>
        <v/>
      </c>
      <c r="AR299" s="24">
        <f>IF(Tax!$F$13="Module On",Tax!AR37,IF(Assumptions!$F$36="Report",Assumptions!AR38,$F293*AR297))</f>
        <v/>
      </c>
      <c r="AS299" s="24">
        <f>IF(Tax!$F$13="Module On",Tax!AS37,IF(Assumptions!$F$36="Report",Assumptions!AS38,$F293*AS297))</f>
        <v/>
      </c>
      <c r="AT299" s="24">
        <f>IF(Tax!$F$13="Module On",Tax!AT37,IF(Assumptions!$F$36="Report",Assumptions!AT38,$F293*AT297))</f>
        <v/>
      </c>
      <c r="AU299" s="24">
        <f>IF(Tax!$F$13="Module On",Tax!AU37,IF(Assumptions!$F$36="Report",Assumptions!AU38,$F293*AU297))</f>
        <v/>
      </c>
      <c r="AV299" s="24">
        <f>IF(Tax!$F$13="Module On",Tax!AV37,IF(Assumptions!$F$36="Report",Assumptions!AV38,$F293*AV297))</f>
        <v/>
      </c>
      <c r="AW299" s="24">
        <f>IF(Tax!$F$13="Module On",Tax!AW37,IF(Assumptions!$F$36="Report",Assumptions!AW38,$F293*AW297))</f>
        <v/>
      </c>
      <c r="AX299" s="24">
        <f>IF(Tax!$F$13="Module On",Tax!AX37,IF(Assumptions!$F$36="Report",Assumptions!AX38,$F293*AX297))</f>
        <v/>
      </c>
      <c r="AY299" s="24">
        <f>IF(Tax!$F$13="Module On",Tax!AY37,IF(Assumptions!$F$36="Report",Assumptions!AY38,$F293*AY297))</f>
        <v/>
      </c>
      <c r="AZ299" s="24">
        <f>IF(Tax!$F$13="Module On",Tax!AZ37,IF(Assumptions!$F$36="Report",Assumptions!AZ38,$F293*AZ297))</f>
        <v/>
      </c>
      <c r="BA299" s="24">
        <f>IF(Tax!$F$13="Module On",Tax!BA37,IF(Assumptions!$F$36="Report",Assumptions!BA38,$F293*BA297))</f>
        <v/>
      </c>
      <c r="BB299" s="24">
        <f>IF(Tax!$F$13="Module On",Tax!BB37,IF(Assumptions!$F$36="Report",Assumptions!BB38,$F293*BB297))</f>
        <v/>
      </c>
      <c r="BC299" s="24">
        <f>IF(Tax!$F$13="Module On",Tax!BC37,IF(Assumptions!$F$36="Report",Assumptions!BC38,$F293*BC297))</f>
        <v/>
      </c>
      <c r="BD299" s="24">
        <f>IF(Tax!$F$13="Module On",Tax!BD37,IF(Assumptions!$F$36="Report",Assumptions!BD38,$F293*BD297))</f>
        <v/>
      </c>
      <c r="BE299" s="24">
        <f>IF(Tax!$F$13="Module On",Tax!BE37,IF(Assumptions!$F$36="Report",Assumptions!BE38,$F293*BE297))</f>
        <v/>
      </c>
      <c r="BF299" s="24">
        <f>IF(Tax!$F$13="Module On",Tax!BF37,IF(Assumptions!$F$36="Report",Assumptions!BF38,$F293*BF297))</f>
        <v/>
      </c>
      <c r="BG299" s="24">
        <f>IF(Tax!$F$13="Module On",Tax!BG37,IF(Assumptions!$F$36="Report",Assumptions!BG38,$F293*BG297))</f>
        <v/>
      </c>
      <c r="BH299" s="24">
        <f>IF(Tax!$F$13="Module On",Tax!BH37,IF(Assumptions!$F$36="Report",Assumptions!BH38,$F293*BH297))</f>
        <v/>
      </c>
      <c r="BI299" s="24">
        <f>IF(Tax!$F$13="Module On",Tax!BI37,IF(Assumptions!$F$36="Report",Assumptions!BI38,$F293*BI297))</f>
        <v/>
      </c>
      <c r="BJ299" s="24">
        <f>IF(Tax!$F$13="Module On",Tax!BJ37,IF(Assumptions!$F$36="Report",Assumptions!BJ38,$F293*BJ297))</f>
        <v/>
      </c>
      <c r="BK299" s="24">
        <f>IF(Tax!$F$13="Module On",Tax!BK37,IF(Assumptions!$F$36="Report",Assumptions!BK38,$F293*BK297))</f>
        <v/>
      </c>
      <c r="BL299" s="24">
        <f>IF(Tax!$F$13="Module On",Tax!BL37,IF(Assumptions!$F$36="Report",Assumptions!BL38,$F293*BL297))</f>
        <v/>
      </c>
      <c r="BM299" s="24">
        <f>IF(Tax!$F$13="Module On",Tax!BM37,IF(Assumptions!$F$36="Report",Assumptions!BM38,$F293*BM297))</f>
        <v/>
      </c>
      <c r="BN299" s="24">
        <f>IF(Tax!$F$13="Module On",Tax!BN37,IF(Assumptions!$F$36="Report",Assumptions!BN38,$F293*BN297))</f>
        <v/>
      </c>
      <c r="BO299" s="24">
        <f>IF(Tax!$F$13="Module On",Tax!BO37,IF(Assumptions!$F$36="Report",Assumptions!BO38,$F293*BO297))</f>
        <v/>
      </c>
      <c r="BP299" s="24">
        <f>IF(Tax!$F$13="Module On",Tax!BP37,IF(Assumptions!$F$36="Report",Assumptions!BP38,$F293*BP297))</f>
        <v/>
      </c>
      <c r="BQ299" s="24">
        <f>IF(Tax!$F$13="Module On",Tax!BQ37,IF(Assumptions!$F$36="Report",Assumptions!BQ38,$F293*BQ297))</f>
        <v/>
      </c>
      <c r="BR299" s="24">
        <f>IF(Tax!$F$13="Module On",Tax!BR37,IF(Assumptions!$F$36="Report",Assumptions!BR38,$F293*BR297))</f>
        <v/>
      </c>
      <c r="BS299" s="24">
        <f>IF(Tax!$F$13="Module On",Tax!BS37,IF(Assumptions!$F$36="Report",Assumptions!BS38,$F293*BS297))</f>
        <v/>
      </c>
      <c r="BT299" s="24">
        <f>IF(Tax!$F$13="Module On",Tax!BT37,IF(Assumptions!$F$36="Report",Assumptions!BT38,$F293*BT297))</f>
        <v/>
      </c>
      <c r="BU299" s="24">
        <f>IF(Tax!$F$13="Module On",Tax!BU37,IF(Assumptions!$F$36="Report",Assumptions!BU38,$F293*BU297))</f>
        <v/>
      </c>
      <c r="BV299" s="24">
        <f>IF(Tax!$F$13="Module On",Tax!BV37,IF(Assumptions!$F$36="Report",Assumptions!BV38,$F293*BV297))</f>
        <v/>
      </c>
      <c r="BW299" s="24">
        <f>IF(Tax!$F$13="Module On",Tax!BW37,IF(Assumptions!$F$36="Report",Assumptions!BW38,$F293*BW297))</f>
        <v/>
      </c>
      <c r="BX299" s="24">
        <f>IF(Tax!$F$13="Module On",Tax!BX37,IF(Assumptions!$F$36="Report",Assumptions!BX38,$F293*BX297))</f>
        <v/>
      </c>
      <c r="BY299" s="24">
        <f>IF(Tax!$F$13="Module On",Tax!BY37,IF(Assumptions!$F$36="Report",Assumptions!BY38,$F293*BY297))</f>
        <v/>
      </c>
      <c r="BZ299" s="24">
        <f>IF(Tax!$F$13="Module On",Tax!BZ37,IF(Assumptions!$F$36="Report",Assumptions!BZ38,$F293*BZ297))</f>
        <v/>
      </c>
      <c r="CA299" s="24">
        <f>IF(Tax!$F$13="Module On",Tax!CA37,IF(Assumptions!$F$36="Report",Assumptions!CA38,$F293*CA297))</f>
        <v/>
      </c>
      <c r="CB299" s="24">
        <f>IF(Tax!$F$13="Module On",Tax!CB37,IF(Assumptions!$F$36="Report",Assumptions!CB38,$F293*CB297))</f>
        <v/>
      </c>
      <c r="CC299" s="24">
        <f>IF(Tax!$F$13="Module On",Tax!CC37,IF(Assumptions!$F$36="Report",Assumptions!CC38,$F293*CC297))</f>
        <v/>
      </c>
      <c r="CD299" s="24">
        <f>IF(Tax!$F$13="Module On",Tax!CD37,IF(Assumptions!$F$36="Report",Assumptions!CD38,$F293*CD297))</f>
        <v/>
      </c>
      <c r="CE299" s="24">
        <f>IF(Tax!$F$13="Module On",Tax!CE37,IF(Assumptions!$F$36="Report",Assumptions!CE38,$F293*CE297))</f>
        <v/>
      </c>
      <c r="CF299" s="24">
        <f>IF(Tax!$F$13="Module On",Tax!CF37,IF(Assumptions!$F$36="Report",Assumptions!CF38,$F293*CF297))</f>
        <v/>
      </c>
      <c r="CG299" s="24">
        <f>IF(Tax!$F$13="Module On",Tax!CG37,IF(Assumptions!$F$36="Report",Assumptions!CG38,$F293*CG297))</f>
        <v/>
      </c>
      <c r="CH299" s="24">
        <f>IF(Tax!$F$13="Module On",Tax!CH37,IF(Assumptions!$F$36="Report",Assumptions!CH38,$F293*CH297))</f>
        <v/>
      </c>
      <c r="CI299" s="24">
        <f>IF(Tax!$F$13="Module On",Tax!CI37,IF(Assumptions!$F$36="Report",Assumptions!CI38,$F293*CI297))</f>
        <v/>
      </c>
      <c r="CJ299" s="24">
        <f>IF(Tax!$F$13="Module On",Tax!CJ37,IF(Assumptions!$F$36="Report",Assumptions!CJ38,$F293*CJ297))</f>
        <v/>
      </c>
      <c r="CK299" s="24">
        <f>IF(Tax!$F$13="Module On",Tax!CK37,IF(Assumptions!$F$36="Report",Assumptions!CK38,$F293*CK297))</f>
        <v/>
      </c>
      <c r="CL299" s="24">
        <f>IF(Tax!$F$13="Module On",Tax!CL37,IF(Assumptions!$F$36="Report",Assumptions!CL38,$F293*CL297))</f>
        <v/>
      </c>
      <c r="CM299" s="24">
        <f>IF(Tax!$F$13="Module On",Tax!CM37,IF(Assumptions!$F$36="Report",Assumptions!CM38,$F293*CM297))</f>
        <v/>
      </c>
      <c r="CN299" s="24">
        <f>IF(Tax!$F$13="Module On",Tax!CN37,IF(Assumptions!$F$36="Report",Assumptions!CN38,$F293*CN297))</f>
        <v/>
      </c>
      <c r="CO299" s="24">
        <f>IF(Tax!$F$13="Module On",Tax!CO37,IF(Assumptions!$F$36="Report",Assumptions!CO38,$F293*CO297))</f>
        <v/>
      </c>
      <c r="CP299" s="24">
        <f>IF(Tax!$F$13="Module On",Tax!CP37,IF(Assumptions!$F$36="Report",Assumptions!CP38,$F293*CP297))</f>
        <v/>
      </c>
      <c r="CQ299" s="24">
        <f>IF(Tax!$F$13="Module On",Tax!CQ37,IF(Assumptions!$F$36="Report",Assumptions!CQ38,$F293*CQ297))</f>
        <v/>
      </c>
      <c r="CR299" s="24">
        <f>IF(Tax!$F$13="Module On",Tax!CR37,IF(Assumptions!$F$36="Report",Assumptions!CR38,$F293*CR297))</f>
        <v/>
      </c>
      <c r="CS299" s="24">
        <f>IF(Tax!$F$13="Module On",Tax!CS37,IF(Assumptions!$F$36="Report",Assumptions!CS38,$F293*CS297))</f>
        <v/>
      </c>
      <c r="CT299" s="24">
        <f>IF(Tax!$F$13="Module On",Tax!CT37,IF(Assumptions!$F$36="Report",Assumptions!CT38,$F293*CT297))</f>
        <v/>
      </c>
      <c r="CU299" s="24">
        <f>IF(Tax!$F$13="Module On",Tax!CU37,IF(Assumptions!$F$36="Report",Assumptions!CU38,$F293*CU297))</f>
        <v/>
      </c>
      <c r="CV299" s="24">
        <f>IF(Tax!$F$13="Module On",Tax!CV37,IF(Assumptions!$F$36="Report",Assumptions!CV38,$F293*CV297))</f>
        <v/>
      </c>
      <c r="CW299" s="24">
        <f>IF(Tax!$F$13="Module On",Tax!CW37,IF(Assumptions!$F$36="Report",Assumptions!CW38,$F293*CW297))</f>
        <v/>
      </c>
      <c r="CX299" s="24">
        <f>IF(Tax!$F$13="Module On",Tax!CX37,IF(Assumptions!$F$36="Report",Assumptions!CX38,$F293*CX297))</f>
        <v/>
      </c>
      <c r="CY299" s="24">
        <f>IF(Tax!$F$13="Module On",Tax!CY37,IF(Assumptions!$F$36="Report",Assumptions!CY38,$F293*CY297))</f>
        <v/>
      </c>
      <c r="CZ299" s="24">
        <f>IF(Tax!$F$13="Module On",Tax!CZ37,IF(Assumptions!$F$36="Report",Assumptions!CZ38,$F293*CZ297))</f>
        <v/>
      </c>
      <c r="DA299" s="24">
        <f>IF(Tax!$F$13="Module On",Tax!DA37,IF(Assumptions!$F$36="Report",Assumptions!DA38,$F293*DA297))</f>
        <v/>
      </c>
      <c r="DB299" s="24">
        <f>IF(Tax!$F$13="Module On",Tax!DB37,IF(Assumptions!$F$36="Report",Assumptions!DB38,$F293*DB297))</f>
        <v/>
      </c>
    </row>
    <row r="300" outlineLevel="3">
      <c r="E300" s="25" t="inlineStr">
        <is>
          <t>Project NOPAT</t>
        </is>
      </c>
      <c r="G300" s="21">
        <f>G299</f>
        <v/>
      </c>
      <c r="Y300" s="26">
        <f>SUM(AA300:DB300)</f>
        <v/>
      </c>
      <c r="AA300" s="26">
        <f>AA286-AA299</f>
        <v/>
      </c>
      <c r="AB300" s="26">
        <f>AB286-AB299</f>
        <v/>
      </c>
      <c r="AC300" s="26">
        <f>AC286-AC299</f>
        <v/>
      </c>
      <c r="AD300" s="26">
        <f>AD286-AD299</f>
        <v/>
      </c>
      <c r="AE300" s="26">
        <f>AE286-AE299</f>
        <v/>
      </c>
      <c r="AF300" s="26">
        <f>AF286-AF299</f>
        <v/>
      </c>
      <c r="AG300" s="26">
        <f>AG286-AG299</f>
        <v/>
      </c>
      <c r="AH300" s="26">
        <f>AH286-AH299</f>
        <v/>
      </c>
      <c r="AI300" s="26">
        <f>AI286-AI299</f>
        <v/>
      </c>
      <c r="AJ300" s="26">
        <f>AJ286-AJ299</f>
        <v/>
      </c>
      <c r="AK300" s="26">
        <f>AK286-AK299</f>
        <v/>
      </c>
      <c r="AL300" s="26">
        <f>AL286-AL299</f>
        <v/>
      </c>
      <c r="AM300" s="26">
        <f>AM286-AM299</f>
        <v/>
      </c>
      <c r="AN300" s="26">
        <f>AN286-AN299</f>
        <v/>
      </c>
      <c r="AO300" s="26">
        <f>AO286-AO299</f>
        <v/>
      </c>
      <c r="AP300" s="26">
        <f>AP286-AP299</f>
        <v/>
      </c>
      <c r="AQ300" s="26">
        <f>AQ286-AQ299</f>
        <v/>
      </c>
      <c r="AR300" s="26">
        <f>AR286-AR299</f>
        <v/>
      </c>
      <c r="AS300" s="26">
        <f>AS286-AS299</f>
        <v/>
      </c>
      <c r="AT300" s="26">
        <f>AT286-AT299</f>
        <v/>
      </c>
      <c r="AU300" s="26">
        <f>AU286-AU299</f>
        <v/>
      </c>
      <c r="AV300" s="26">
        <f>AV286-AV299</f>
        <v/>
      </c>
      <c r="AW300" s="26">
        <f>AW286-AW299</f>
        <v/>
      </c>
      <c r="AX300" s="26">
        <f>AX286-AX299</f>
        <v/>
      </c>
      <c r="AY300" s="26">
        <f>AY286-AY299</f>
        <v/>
      </c>
      <c r="AZ300" s="26">
        <f>AZ286-AZ299</f>
        <v/>
      </c>
      <c r="BA300" s="26">
        <f>BA286-BA299</f>
        <v/>
      </c>
      <c r="BB300" s="26">
        <f>BB286-BB299</f>
        <v/>
      </c>
      <c r="BC300" s="26">
        <f>BC286-BC299</f>
        <v/>
      </c>
      <c r="BD300" s="26">
        <f>BD286-BD299</f>
        <v/>
      </c>
      <c r="BE300" s="26">
        <f>BE286-BE299</f>
        <v/>
      </c>
      <c r="BF300" s="26">
        <f>BF286-BF299</f>
        <v/>
      </c>
      <c r="BG300" s="26">
        <f>BG286-BG299</f>
        <v/>
      </c>
      <c r="BH300" s="26">
        <f>BH286-BH299</f>
        <v/>
      </c>
      <c r="BI300" s="26">
        <f>BI286-BI299</f>
        <v/>
      </c>
      <c r="BJ300" s="26">
        <f>BJ286-BJ299</f>
        <v/>
      </c>
      <c r="BK300" s="26">
        <f>BK286-BK299</f>
        <v/>
      </c>
      <c r="BL300" s="26">
        <f>BL286-BL299</f>
        <v/>
      </c>
      <c r="BM300" s="26">
        <f>BM286-BM299</f>
        <v/>
      </c>
      <c r="BN300" s="26">
        <f>BN286-BN299</f>
        <v/>
      </c>
      <c r="BO300" s="26">
        <f>BO286-BO299</f>
        <v/>
      </c>
      <c r="BP300" s="26">
        <f>BP286-BP299</f>
        <v/>
      </c>
      <c r="BQ300" s="26">
        <f>BQ286-BQ299</f>
        <v/>
      </c>
      <c r="BR300" s="26">
        <f>BR286-BR299</f>
        <v/>
      </c>
      <c r="BS300" s="26">
        <f>BS286-BS299</f>
        <v/>
      </c>
      <c r="BT300" s="26">
        <f>BT286-BT299</f>
        <v/>
      </c>
      <c r="BU300" s="26">
        <f>BU286-BU299</f>
        <v/>
      </c>
      <c r="BV300" s="26">
        <f>BV286-BV299</f>
        <v/>
      </c>
      <c r="BW300" s="26">
        <f>BW286-BW299</f>
        <v/>
      </c>
      <c r="BX300" s="26">
        <f>BX286-BX299</f>
        <v/>
      </c>
      <c r="BY300" s="26">
        <f>BY286-BY299</f>
        <v/>
      </c>
      <c r="BZ300" s="26">
        <f>BZ286-BZ299</f>
        <v/>
      </c>
      <c r="CA300" s="26">
        <f>CA286-CA299</f>
        <v/>
      </c>
      <c r="CB300" s="26">
        <f>CB286-CB299</f>
        <v/>
      </c>
      <c r="CC300" s="26">
        <f>CC286-CC299</f>
        <v/>
      </c>
      <c r="CD300" s="26">
        <f>CD286-CD299</f>
        <v/>
      </c>
      <c r="CE300" s="26">
        <f>CE286-CE299</f>
        <v/>
      </c>
      <c r="CF300" s="26">
        <f>CF286-CF299</f>
        <v/>
      </c>
      <c r="CG300" s="26">
        <f>CG286-CG299</f>
        <v/>
      </c>
      <c r="CH300" s="26">
        <f>CH286-CH299</f>
        <v/>
      </c>
      <c r="CI300" s="26">
        <f>CI286-CI299</f>
        <v/>
      </c>
      <c r="CJ300" s="26">
        <f>CJ286-CJ299</f>
        <v/>
      </c>
      <c r="CK300" s="26">
        <f>CK286-CK299</f>
        <v/>
      </c>
      <c r="CL300" s="26">
        <f>CL286-CL299</f>
        <v/>
      </c>
      <c r="CM300" s="26">
        <f>CM286-CM299</f>
        <v/>
      </c>
      <c r="CN300" s="26">
        <f>CN286-CN299</f>
        <v/>
      </c>
      <c r="CO300" s="26">
        <f>CO286-CO299</f>
        <v/>
      </c>
      <c r="CP300" s="26">
        <f>CP286-CP299</f>
        <v/>
      </c>
      <c r="CQ300" s="26">
        <f>CQ286-CQ299</f>
        <v/>
      </c>
      <c r="CR300" s="26">
        <f>CR286-CR299</f>
        <v/>
      </c>
      <c r="CS300" s="26">
        <f>CS286-CS299</f>
        <v/>
      </c>
      <c r="CT300" s="26">
        <f>CT286-CT299</f>
        <v/>
      </c>
      <c r="CU300" s="26">
        <f>CU286-CU299</f>
        <v/>
      </c>
      <c r="CV300" s="26">
        <f>CV286-CV299</f>
        <v/>
      </c>
      <c r="CW300" s="26">
        <f>CW286-CW299</f>
        <v/>
      </c>
      <c r="CX300" s="26">
        <f>CX286-CX299</f>
        <v/>
      </c>
      <c r="CY300" s="26">
        <f>CY286-CY299</f>
        <v/>
      </c>
      <c r="CZ300" s="26">
        <f>CZ286-CZ299</f>
        <v/>
      </c>
      <c r="DA300" s="26">
        <f>DA286-DA299</f>
        <v/>
      </c>
      <c r="DB300" s="26">
        <f>DB286-DB299</f>
        <v/>
      </c>
    </row>
    <row r="301" outlineLevel="3">
      <c r="G301" s="21" t="n"/>
      <c r="AA301" s="23" t="n"/>
      <c r="AB301" s="23" t="n"/>
      <c r="AC301" s="23" t="n"/>
      <c r="AD301" s="23" t="n"/>
      <c r="AE301" s="23" t="n"/>
      <c r="AF301" s="23" t="n"/>
      <c r="AG301" s="23" t="n"/>
      <c r="AH301" s="23" t="n"/>
      <c r="AI301" s="23" t="n"/>
      <c r="AJ301" s="23" t="n"/>
      <c r="AK301" s="23" t="n"/>
      <c r="AL301" s="23" t="n"/>
      <c r="AM301" s="23" t="n"/>
      <c r="AN301" s="23" t="n"/>
      <c r="AO301" s="23" t="n"/>
      <c r="AP301" s="23" t="n"/>
      <c r="AQ301" s="23" t="n"/>
      <c r="AR301" s="23" t="n"/>
      <c r="AS301" s="23" t="n"/>
      <c r="AT301" s="23" t="n"/>
      <c r="AU301" s="23" t="n"/>
      <c r="AV301" s="23" t="n"/>
      <c r="AW301" s="23" t="n"/>
      <c r="AX301" s="23" t="n"/>
      <c r="AY301" s="23" t="n"/>
      <c r="AZ301" s="23" t="n"/>
      <c r="BA301" s="23" t="n"/>
      <c r="BB301" s="23" t="n"/>
      <c r="BC301" s="23" t="n"/>
      <c r="BD301" s="23" t="n"/>
      <c r="BE301" s="23" t="n"/>
      <c r="BF301" s="23" t="n"/>
      <c r="BG301" s="23" t="n"/>
      <c r="BH301" s="23" t="n"/>
      <c r="BI301" s="23" t="n"/>
      <c r="BJ301" s="23" t="n"/>
      <c r="BK301" s="23" t="n"/>
      <c r="BL301" s="23" t="n"/>
      <c r="BM301" s="23" t="n"/>
      <c r="BN301" s="23" t="n"/>
      <c r="BO301" s="23" t="n"/>
      <c r="BP301" s="23" t="n"/>
      <c r="BQ301" s="23" t="n"/>
      <c r="BR301" s="23" t="n"/>
      <c r="BS301" s="23" t="n"/>
      <c r="BT301" s="23" t="n"/>
      <c r="BU301" s="23" t="n"/>
      <c r="BV301" s="23" t="n"/>
      <c r="BW301" s="23" t="n"/>
      <c r="BX301" s="23" t="n"/>
      <c r="BY301" s="23" t="n"/>
      <c r="BZ301" s="23" t="n"/>
      <c r="CA301" s="23" t="n"/>
      <c r="CB301" s="23" t="n"/>
      <c r="CC301" s="23" t="n"/>
      <c r="CD301" s="23" t="n"/>
      <c r="CE301" s="23" t="n"/>
      <c r="CF301" s="23" t="n"/>
      <c r="CG301" s="23" t="n"/>
      <c r="CH301" s="23" t="n"/>
      <c r="CI301" s="23" t="n"/>
      <c r="CJ301" s="23" t="n"/>
      <c r="CK301" s="23" t="n"/>
      <c r="CL301" s="23" t="n"/>
      <c r="CM301" s="23" t="n"/>
      <c r="CN301" s="23" t="n"/>
      <c r="CO301" s="23" t="n"/>
      <c r="CP301" s="23" t="n"/>
      <c r="CQ301" s="23" t="n"/>
      <c r="CR301" s="23" t="n"/>
      <c r="CS301" s="23" t="n"/>
      <c r="CT301" s="23" t="n"/>
      <c r="CU301" s="23" t="n"/>
      <c r="CV301" s="23" t="n"/>
      <c r="CW301" s="23" t="n"/>
      <c r="CX301" s="23" t="n"/>
      <c r="CY301" s="23" t="n"/>
      <c r="CZ301" s="23" t="n"/>
      <c r="DA301" s="23" t="n"/>
      <c r="DB301" s="23" t="n"/>
    </row>
    <row r="302" outlineLevel="3">
      <c r="D302" s="2" t="inlineStr">
        <is>
          <t>+</t>
        </is>
      </c>
      <c r="E302" s="2">
        <f>E285</f>
        <v/>
      </c>
      <c r="G302" s="21">
        <f>G285</f>
        <v/>
      </c>
      <c r="Y302" s="23">
        <f>SUM(AA302:DB302)</f>
        <v/>
      </c>
      <c r="AA302" s="23">
        <f>AA285</f>
        <v/>
      </c>
      <c r="AB302" s="23">
        <f>AB285</f>
        <v/>
      </c>
      <c r="AC302" s="23">
        <f>AC285</f>
        <v/>
      </c>
      <c r="AD302" s="23">
        <f>AD285</f>
        <v/>
      </c>
      <c r="AE302" s="23">
        <f>AE285</f>
        <v/>
      </c>
      <c r="AF302" s="23">
        <f>AF285</f>
        <v/>
      </c>
      <c r="AG302" s="23">
        <f>AG285</f>
        <v/>
      </c>
      <c r="AH302" s="23">
        <f>AH285</f>
        <v/>
      </c>
      <c r="AI302" s="23">
        <f>AI285</f>
        <v/>
      </c>
      <c r="AJ302" s="23">
        <f>AJ285</f>
        <v/>
      </c>
      <c r="AK302" s="23">
        <f>AK285</f>
        <v/>
      </c>
      <c r="AL302" s="23">
        <f>AL285</f>
        <v/>
      </c>
      <c r="AM302" s="23">
        <f>AM285</f>
        <v/>
      </c>
      <c r="AN302" s="23">
        <f>AN285</f>
        <v/>
      </c>
      <c r="AO302" s="23">
        <f>AO285</f>
        <v/>
      </c>
      <c r="AP302" s="23">
        <f>AP285</f>
        <v/>
      </c>
      <c r="AQ302" s="23">
        <f>AQ285</f>
        <v/>
      </c>
      <c r="AR302" s="23">
        <f>AR285</f>
        <v/>
      </c>
      <c r="AS302" s="23">
        <f>AS285</f>
        <v/>
      </c>
      <c r="AT302" s="23">
        <f>AT285</f>
        <v/>
      </c>
      <c r="AU302" s="23">
        <f>AU285</f>
        <v/>
      </c>
      <c r="AV302" s="23">
        <f>AV285</f>
        <v/>
      </c>
      <c r="AW302" s="23">
        <f>AW285</f>
        <v/>
      </c>
      <c r="AX302" s="23">
        <f>AX285</f>
        <v/>
      </c>
      <c r="AY302" s="23">
        <f>AY285</f>
        <v/>
      </c>
      <c r="AZ302" s="23">
        <f>AZ285</f>
        <v/>
      </c>
      <c r="BA302" s="23">
        <f>BA285</f>
        <v/>
      </c>
      <c r="BB302" s="23">
        <f>BB285</f>
        <v/>
      </c>
      <c r="BC302" s="23">
        <f>BC285</f>
        <v/>
      </c>
      <c r="BD302" s="23">
        <f>BD285</f>
        <v/>
      </c>
      <c r="BE302" s="23">
        <f>BE285</f>
        <v/>
      </c>
      <c r="BF302" s="23">
        <f>BF285</f>
        <v/>
      </c>
      <c r="BG302" s="23">
        <f>BG285</f>
        <v/>
      </c>
      <c r="BH302" s="23">
        <f>BH285</f>
        <v/>
      </c>
      <c r="BI302" s="23">
        <f>BI285</f>
        <v/>
      </c>
      <c r="BJ302" s="23">
        <f>BJ285</f>
        <v/>
      </c>
      <c r="BK302" s="23">
        <f>BK285</f>
        <v/>
      </c>
      <c r="BL302" s="23">
        <f>BL285</f>
        <v/>
      </c>
      <c r="BM302" s="23">
        <f>BM285</f>
        <v/>
      </c>
      <c r="BN302" s="23">
        <f>BN285</f>
        <v/>
      </c>
      <c r="BO302" s="23">
        <f>BO285</f>
        <v/>
      </c>
      <c r="BP302" s="23">
        <f>BP285</f>
        <v/>
      </c>
      <c r="BQ302" s="23">
        <f>BQ285</f>
        <v/>
      </c>
      <c r="BR302" s="23">
        <f>BR285</f>
        <v/>
      </c>
      <c r="BS302" s="23">
        <f>BS285</f>
        <v/>
      </c>
      <c r="BT302" s="23">
        <f>BT285</f>
        <v/>
      </c>
      <c r="BU302" s="23">
        <f>BU285</f>
        <v/>
      </c>
      <c r="BV302" s="23">
        <f>BV285</f>
        <v/>
      </c>
      <c r="BW302" s="23">
        <f>BW285</f>
        <v/>
      </c>
      <c r="BX302" s="23">
        <f>BX285</f>
        <v/>
      </c>
      <c r="BY302" s="23">
        <f>BY285</f>
        <v/>
      </c>
      <c r="BZ302" s="23">
        <f>BZ285</f>
        <v/>
      </c>
      <c r="CA302" s="23">
        <f>CA285</f>
        <v/>
      </c>
      <c r="CB302" s="23">
        <f>CB285</f>
        <v/>
      </c>
      <c r="CC302" s="23">
        <f>CC285</f>
        <v/>
      </c>
      <c r="CD302" s="23">
        <f>CD285</f>
        <v/>
      </c>
      <c r="CE302" s="23">
        <f>CE285</f>
        <v/>
      </c>
      <c r="CF302" s="23">
        <f>CF285</f>
        <v/>
      </c>
      <c r="CG302" s="23">
        <f>CG285</f>
        <v/>
      </c>
      <c r="CH302" s="23">
        <f>CH285</f>
        <v/>
      </c>
      <c r="CI302" s="23">
        <f>CI285</f>
        <v/>
      </c>
      <c r="CJ302" s="23">
        <f>CJ285</f>
        <v/>
      </c>
      <c r="CK302" s="23">
        <f>CK285</f>
        <v/>
      </c>
      <c r="CL302" s="23">
        <f>CL285</f>
        <v/>
      </c>
      <c r="CM302" s="23">
        <f>CM285</f>
        <v/>
      </c>
      <c r="CN302" s="23">
        <f>CN285</f>
        <v/>
      </c>
      <c r="CO302" s="23">
        <f>CO285</f>
        <v/>
      </c>
      <c r="CP302" s="23">
        <f>CP285</f>
        <v/>
      </c>
      <c r="CQ302" s="23">
        <f>CQ285</f>
        <v/>
      </c>
      <c r="CR302" s="23">
        <f>CR285</f>
        <v/>
      </c>
      <c r="CS302" s="23">
        <f>CS285</f>
        <v/>
      </c>
      <c r="CT302" s="23">
        <f>CT285</f>
        <v/>
      </c>
      <c r="CU302" s="23">
        <f>CU285</f>
        <v/>
      </c>
      <c r="CV302" s="23">
        <f>CV285</f>
        <v/>
      </c>
      <c r="CW302" s="23">
        <f>CW285</f>
        <v/>
      </c>
      <c r="CX302" s="23">
        <f>CX285</f>
        <v/>
      </c>
      <c r="CY302" s="23">
        <f>CY285</f>
        <v/>
      </c>
      <c r="CZ302" s="23">
        <f>CZ285</f>
        <v/>
      </c>
      <c r="DA302" s="23">
        <f>DA285</f>
        <v/>
      </c>
      <c r="DB302" s="23">
        <f>DB285</f>
        <v/>
      </c>
    </row>
    <row r="303" outlineLevel="3">
      <c r="D303" s="2" t="inlineStr">
        <is>
          <t>+</t>
        </is>
      </c>
      <c r="E303" s="2">
        <f>E264</f>
        <v/>
      </c>
      <c r="G303" s="21">
        <f>G264</f>
        <v/>
      </c>
      <c r="Y303" s="23">
        <f>SUM(AA303:DB303)</f>
        <v/>
      </c>
      <c r="AA303" s="23">
        <f>AA264</f>
        <v/>
      </c>
      <c r="AB303" s="23">
        <f>AB264</f>
        <v/>
      </c>
      <c r="AC303" s="23">
        <f>AC264</f>
        <v/>
      </c>
      <c r="AD303" s="23">
        <f>AD264</f>
        <v/>
      </c>
      <c r="AE303" s="23">
        <f>AE264</f>
        <v/>
      </c>
      <c r="AF303" s="23">
        <f>AF264</f>
        <v/>
      </c>
      <c r="AG303" s="23">
        <f>AG264</f>
        <v/>
      </c>
      <c r="AH303" s="23">
        <f>AH264</f>
        <v/>
      </c>
      <c r="AI303" s="23">
        <f>AI264</f>
        <v/>
      </c>
      <c r="AJ303" s="23">
        <f>AJ264</f>
        <v/>
      </c>
      <c r="AK303" s="23">
        <f>AK264</f>
        <v/>
      </c>
      <c r="AL303" s="23">
        <f>AL264</f>
        <v/>
      </c>
      <c r="AM303" s="23">
        <f>AM264</f>
        <v/>
      </c>
      <c r="AN303" s="23">
        <f>AN264</f>
        <v/>
      </c>
      <c r="AO303" s="23">
        <f>AO264</f>
        <v/>
      </c>
      <c r="AP303" s="23">
        <f>AP264</f>
        <v/>
      </c>
      <c r="AQ303" s="23">
        <f>AQ264</f>
        <v/>
      </c>
      <c r="AR303" s="23">
        <f>AR264</f>
        <v/>
      </c>
      <c r="AS303" s="23">
        <f>AS264</f>
        <v/>
      </c>
      <c r="AT303" s="23">
        <f>AT264</f>
        <v/>
      </c>
      <c r="AU303" s="23">
        <f>AU264</f>
        <v/>
      </c>
      <c r="AV303" s="23">
        <f>AV264</f>
        <v/>
      </c>
      <c r="AW303" s="23">
        <f>AW264</f>
        <v/>
      </c>
      <c r="AX303" s="23">
        <f>AX264</f>
        <v/>
      </c>
      <c r="AY303" s="23">
        <f>AY264</f>
        <v/>
      </c>
      <c r="AZ303" s="23">
        <f>AZ264</f>
        <v/>
      </c>
      <c r="BA303" s="23">
        <f>BA264</f>
        <v/>
      </c>
      <c r="BB303" s="23">
        <f>BB264</f>
        <v/>
      </c>
      <c r="BC303" s="23">
        <f>BC264</f>
        <v/>
      </c>
      <c r="BD303" s="23">
        <f>BD264</f>
        <v/>
      </c>
      <c r="BE303" s="23">
        <f>BE264</f>
        <v/>
      </c>
      <c r="BF303" s="23">
        <f>BF264</f>
        <v/>
      </c>
      <c r="BG303" s="23">
        <f>BG264</f>
        <v/>
      </c>
      <c r="BH303" s="23">
        <f>BH264</f>
        <v/>
      </c>
      <c r="BI303" s="23">
        <f>BI264</f>
        <v/>
      </c>
      <c r="BJ303" s="23">
        <f>BJ264</f>
        <v/>
      </c>
      <c r="BK303" s="23">
        <f>BK264</f>
        <v/>
      </c>
      <c r="BL303" s="23">
        <f>BL264</f>
        <v/>
      </c>
      <c r="BM303" s="23">
        <f>BM264</f>
        <v/>
      </c>
      <c r="BN303" s="23">
        <f>BN264</f>
        <v/>
      </c>
      <c r="BO303" s="23">
        <f>BO264</f>
        <v/>
      </c>
      <c r="BP303" s="23">
        <f>BP264</f>
        <v/>
      </c>
      <c r="BQ303" s="23">
        <f>BQ264</f>
        <v/>
      </c>
      <c r="BR303" s="23">
        <f>BR264</f>
        <v/>
      </c>
      <c r="BS303" s="23">
        <f>BS264</f>
        <v/>
      </c>
      <c r="BT303" s="23">
        <f>BT264</f>
        <v/>
      </c>
      <c r="BU303" s="23">
        <f>BU264</f>
        <v/>
      </c>
      <c r="BV303" s="23">
        <f>BV264</f>
        <v/>
      </c>
      <c r="BW303" s="23">
        <f>BW264</f>
        <v/>
      </c>
      <c r="BX303" s="23">
        <f>BX264</f>
        <v/>
      </c>
      <c r="BY303" s="23">
        <f>BY264</f>
        <v/>
      </c>
      <c r="BZ303" s="23">
        <f>BZ264</f>
        <v/>
      </c>
      <c r="CA303" s="23">
        <f>CA264</f>
        <v/>
      </c>
      <c r="CB303" s="23">
        <f>CB264</f>
        <v/>
      </c>
      <c r="CC303" s="23">
        <f>CC264</f>
        <v/>
      </c>
      <c r="CD303" s="23">
        <f>CD264</f>
        <v/>
      </c>
      <c r="CE303" s="23">
        <f>CE264</f>
        <v/>
      </c>
      <c r="CF303" s="23">
        <f>CF264</f>
        <v/>
      </c>
      <c r="CG303" s="23">
        <f>CG264</f>
        <v/>
      </c>
      <c r="CH303" s="23">
        <f>CH264</f>
        <v/>
      </c>
      <c r="CI303" s="23">
        <f>CI264</f>
        <v/>
      </c>
      <c r="CJ303" s="23">
        <f>CJ264</f>
        <v/>
      </c>
      <c r="CK303" s="23">
        <f>CK264</f>
        <v/>
      </c>
      <c r="CL303" s="23">
        <f>CL264</f>
        <v/>
      </c>
      <c r="CM303" s="23">
        <f>CM264</f>
        <v/>
      </c>
      <c r="CN303" s="23">
        <f>CN264</f>
        <v/>
      </c>
      <c r="CO303" s="23">
        <f>CO264</f>
        <v/>
      </c>
      <c r="CP303" s="23">
        <f>CP264</f>
        <v/>
      </c>
      <c r="CQ303" s="23">
        <f>CQ264</f>
        <v/>
      </c>
      <c r="CR303" s="23">
        <f>CR264</f>
        <v/>
      </c>
      <c r="CS303" s="23">
        <f>CS264</f>
        <v/>
      </c>
      <c r="CT303" s="23">
        <f>CT264</f>
        <v/>
      </c>
      <c r="CU303" s="23">
        <f>CU264</f>
        <v/>
      </c>
      <c r="CV303" s="23">
        <f>CV264</f>
        <v/>
      </c>
      <c r="CW303" s="23">
        <f>CW264</f>
        <v/>
      </c>
      <c r="CX303" s="23">
        <f>CX264</f>
        <v/>
      </c>
      <c r="CY303" s="23">
        <f>CY264</f>
        <v/>
      </c>
      <c r="CZ303" s="23">
        <f>CZ264</f>
        <v/>
      </c>
      <c r="DA303" s="23">
        <f>DA264</f>
        <v/>
      </c>
      <c r="DB303" s="23">
        <f>DB264</f>
        <v/>
      </c>
    </row>
    <row r="304" outlineLevel="3">
      <c r="D304" s="2" t="inlineStr">
        <is>
          <t>-</t>
        </is>
      </c>
      <c r="E304" s="2">
        <f>E27</f>
        <v/>
      </c>
      <c r="G304" s="21">
        <f>G27</f>
        <v/>
      </c>
      <c r="Y304" s="23">
        <f>SUM(AA304:DB304)</f>
        <v/>
      </c>
      <c r="AA304" s="23">
        <f>AA27</f>
        <v/>
      </c>
      <c r="AB304" s="23">
        <f>AB27</f>
        <v/>
      </c>
      <c r="AC304" s="23">
        <f>AC27</f>
        <v/>
      </c>
      <c r="AD304" s="23">
        <f>AD27</f>
        <v/>
      </c>
      <c r="AE304" s="23">
        <f>AE27</f>
        <v/>
      </c>
      <c r="AF304" s="23">
        <f>AF27</f>
        <v/>
      </c>
      <c r="AG304" s="23">
        <f>AG27</f>
        <v/>
      </c>
      <c r="AH304" s="23">
        <f>AH27</f>
        <v/>
      </c>
      <c r="AI304" s="23">
        <f>AI27</f>
        <v/>
      </c>
      <c r="AJ304" s="23">
        <f>AJ27</f>
        <v/>
      </c>
      <c r="AK304" s="23">
        <f>AK27</f>
        <v/>
      </c>
      <c r="AL304" s="23">
        <f>AL27</f>
        <v/>
      </c>
      <c r="AM304" s="23">
        <f>AM27</f>
        <v/>
      </c>
      <c r="AN304" s="23">
        <f>AN27</f>
        <v/>
      </c>
      <c r="AO304" s="23">
        <f>AO27</f>
        <v/>
      </c>
      <c r="AP304" s="23">
        <f>AP27</f>
        <v/>
      </c>
      <c r="AQ304" s="23">
        <f>AQ27</f>
        <v/>
      </c>
      <c r="AR304" s="23">
        <f>AR27</f>
        <v/>
      </c>
      <c r="AS304" s="23">
        <f>AS27</f>
        <v/>
      </c>
      <c r="AT304" s="23">
        <f>AT27</f>
        <v/>
      </c>
      <c r="AU304" s="23">
        <f>AU27</f>
        <v/>
      </c>
      <c r="AV304" s="23">
        <f>AV27</f>
        <v/>
      </c>
      <c r="AW304" s="23">
        <f>AW27</f>
        <v/>
      </c>
      <c r="AX304" s="23">
        <f>AX27</f>
        <v/>
      </c>
      <c r="AY304" s="23">
        <f>AY27</f>
        <v/>
      </c>
      <c r="AZ304" s="23">
        <f>AZ27</f>
        <v/>
      </c>
      <c r="BA304" s="23">
        <f>BA27</f>
        <v/>
      </c>
      <c r="BB304" s="23">
        <f>BB27</f>
        <v/>
      </c>
      <c r="BC304" s="23">
        <f>BC27</f>
        <v/>
      </c>
      <c r="BD304" s="23">
        <f>BD27</f>
        <v/>
      </c>
      <c r="BE304" s="23">
        <f>BE27</f>
        <v/>
      </c>
      <c r="BF304" s="23">
        <f>BF27</f>
        <v/>
      </c>
      <c r="BG304" s="23">
        <f>BG27</f>
        <v/>
      </c>
      <c r="BH304" s="23">
        <f>BH27</f>
        <v/>
      </c>
      <c r="BI304" s="23">
        <f>BI27</f>
        <v/>
      </c>
      <c r="BJ304" s="23">
        <f>BJ27</f>
        <v/>
      </c>
      <c r="BK304" s="23">
        <f>BK27</f>
        <v/>
      </c>
      <c r="BL304" s="23">
        <f>BL27</f>
        <v/>
      </c>
      <c r="BM304" s="23">
        <f>BM27</f>
        <v/>
      </c>
      <c r="BN304" s="23">
        <f>BN27</f>
        <v/>
      </c>
      <c r="BO304" s="23">
        <f>BO27</f>
        <v/>
      </c>
      <c r="BP304" s="23">
        <f>BP27</f>
        <v/>
      </c>
      <c r="BQ304" s="23">
        <f>BQ27</f>
        <v/>
      </c>
      <c r="BR304" s="23">
        <f>BR27</f>
        <v/>
      </c>
      <c r="BS304" s="23">
        <f>BS27</f>
        <v/>
      </c>
      <c r="BT304" s="23">
        <f>BT27</f>
        <v/>
      </c>
      <c r="BU304" s="23">
        <f>BU27</f>
        <v/>
      </c>
      <c r="BV304" s="23">
        <f>BV27</f>
        <v/>
      </c>
      <c r="BW304" s="23">
        <f>BW27</f>
        <v/>
      </c>
      <c r="BX304" s="23">
        <f>BX27</f>
        <v/>
      </c>
      <c r="BY304" s="23">
        <f>BY27</f>
        <v/>
      </c>
      <c r="BZ304" s="23">
        <f>BZ27</f>
        <v/>
      </c>
      <c r="CA304" s="23">
        <f>CA27</f>
        <v/>
      </c>
      <c r="CB304" s="23">
        <f>CB27</f>
        <v/>
      </c>
      <c r="CC304" s="23">
        <f>CC27</f>
        <v/>
      </c>
      <c r="CD304" s="23">
        <f>CD27</f>
        <v/>
      </c>
      <c r="CE304" s="23">
        <f>CE27</f>
        <v/>
      </c>
      <c r="CF304" s="23">
        <f>CF27</f>
        <v/>
      </c>
      <c r="CG304" s="23">
        <f>CG27</f>
        <v/>
      </c>
      <c r="CH304" s="23">
        <f>CH27</f>
        <v/>
      </c>
      <c r="CI304" s="23">
        <f>CI27</f>
        <v/>
      </c>
      <c r="CJ304" s="23">
        <f>CJ27</f>
        <v/>
      </c>
      <c r="CK304" s="23">
        <f>CK27</f>
        <v/>
      </c>
      <c r="CL304" s="23">
        <f>CL27</f>
        <v/>
      </c>
      <c r="CM304" s="23">
        <f>CM27</f>
        <v/>
      </c>
      <c r="CN304" s="23">
        <f>CN27</f>
        <v/>
      </c>
      <c r="CO304" s="23">
        <f>CO27</f>
        <v/>
      </c>
      <c r="CP304" s="23">
        <f>CP27</f>
        <v/>
      </c>
      <c r="CQ304" s="23">
        <f>CQ27</f>
        <v/>
      </c>
      <c r="CR304" s="23">
        <f>CR27</f>
        <v/>
      </c>
      <c r="CS304" s="23">
        <f>CS27</f>
        <v/>
      </c>
      <c r="CT304" s="23">
        <f>CT27</f>
        <v/>
      </c>
      <c r="CU304" s="23">
        <f>CU27</f>
        <v/>
      </c>
      <c r="CV304" s="23">
        <f>CV27</f>
        <v/>
      </c>
      <c r="CW304" s="23">
        <f>CW27</f>
        <v/>
      </c>
      <c r="CX304" s="23">
        <f>CX27</f>
        <v/>
      </c>
      <c r="CY304" s="23">
        <f>CY27</f>
        <v/>
      </c>
      <c r="CZ304" s="23">
        <f>CZ27</f>
        <v/>
      </c>
      <c r="DA304" s="23">
        <f>DA27</f>
        <v/>
      </c>
      <c r="DB304" s="23">
        <f>DB27</f>
        <v/>
      </c>
    </row>
    <row r="305" outlineLevel="3">
      <c r="D305" s="2" t="inlineStr">
        <is>
          <t>-</t>
        </is>
      </c>
      <c r="E305" s="2">
        <f>E209</f>
        <v/>
      </c>
      <c r="G305" s="21">
        <f>G209</f>
        <v/>
      </c>
      <c r="Y305" s="23">
        <f>SUM(AA305:DB305)</f>
        <v/>
      </c>
      <c r="AA305" s="23">
        <f>AA209</f>
        <v/>
      </c>
      <c r="AB305" s="23">
        <f>AB209</f>
        <v/>
      </c>
      <c r="AC305" s="23">
        <f>AC209</f>
        <v/>
      </c>
      <c r="AD305" s="23">
        <f>AD209</f>
        <v/>
      </c>
      <c r="AE305" s="23">
        <f>AE209</f>
        <v/>
      </c>
      <c r="AF305" s="23">
        <f>AF209</f>
        <v/>
      </c>
      <c r="AG305" s="23">
        <f>AG209</f>
        <v/>
      </c>
      <c r="AH305" s="23">
        <f>AH209</f>
        <v/>
      </c>
      <c r="AI305" s="23">
        <f>AI209</f>
        <v/>
      </c>
      <c r="AJ305" s="23">
        <f>AJ209</f>
        <v/>
      </c>
      <c r="AK305" s="23">
        <f>AK209</f>
        <v/>
      </c>
      <c r="AL305" s="23">
        <f>AL209</f>
        <v/>
      </c>
      <c r="AM305" s="23">
        <f>AM209</f>
        <v/>
      </c>
      <c r="AN305" s="23">
        <f>AN209</f>
        <v/>
      </c>
      <c r="AO305" s="23">
        <f>AO209</f>
        <v/>
      </c>
      <c r="AP305" s="23">
        <f>AP209</f>
        <v/>
      </c>
      <c r="AQ305" s="23">
        <f>AQ209</f>
        <v/>
      </c>
      <c r="AR305" s="23">
        <f>AR209</f>
        <v/>
      </c>
      <c r="AS305" s="23">
        <f>AS209</f>
        <v/>
      </c>
      <c r="AT305" s="23">
        <f>AT209</f>
        <v/>
      </c>
      <c r="AU305" s="23">
        <f>AU209</f>
        <v/>
      </c>
      <c r="AV305" s="23">
        <f>AV209</f>
        <v/>
      </c>
      <c r="AW305" s="23">
        <f>AW209</f>
        <v/>
      </c>
      <c r="AX305" s="23">
        <f>AX209</f>
        <v/>
      </c>
      <c r="AY305" s="23">
        <f>AY209</f>
        <v/>
      </c>
      <c r="AZ305" s="23">
        <f>AZ209</f>
        <v/>
      </c>
      <c r="BA305" s="23">
        <f>BA209</f>
        <v/>
      </c>
      <c r="BB305" s="23">
        <f>BB209</f>
        <v/>
      </c>
      <c r="BC305" s="23">
        <f>BC209</f>
        <v/>
      </c>
      <c r="BD305" s="23">
        <f>BD209</f>
        <v/>
      </c>
      <c r="BE305" s="23">
        <f>BE209</f>
        <v/>
      </c>
      <c r="BF305" s="23">
        <f>BF209</f>
        <v/>
      </c>
      <c r="BG305" s="23">
        <f>BG209</f>
        <v/>
      </c>
      <c r="BH305" s="23">
        <f>BH209</f>
        <v/>
      </c>
      <c r="BI305" s="23">
        <f>BI209</f>
        <v/>
      </c>
      <c r="BJ305" s="23">
        <f>BJ209</f>
        <v/>
      </c>
      <c r="BK305" s="23">
        <f>BK209</f>
        <v/>
      </c>
      <c r="BL305" s="23">
        <f>BL209</f>
        <v/>
      </c>
      <c r="BM305" s="23">
        <f>BM209</f>
        <v/>
      </c>
      <c r="BN305" s="23">
        <f>BN209</f>
        <v/>
      </c>
      <c r="BO305" s="23">
        <f>BO209</f>
        <v/>
      </c>
      <c r="BP305" s="23">
        <f>BP209</f>
        <v/>
      </c>
      <c r="BQ305" s="23">
        <f>BQ209</f>
        <v/>
      </c>
      <c r="BR305" s="23">
        <f>BR209</f>
        <v/>
      </c>
      <c r="BS305" s="23">
        <f>BS209</f>
        <v/>
      </c>
      <c r="BT305" s="23">
        <f>BT209</f>
        <v/>
      </c>
      <c r="BU305" s="23">
        <f>BU209</f>
        <v/>
      </c>
      <c r="BV305" s="23">
        <f>BV209</f>
        <v/>
      </c>
      <c r="BW305" s="23">
        <f>BW209</f>
        <v/>
      </c>
      <c r="BX305" s="23">
        <f>BX209</f>
        <v/>
      </c>
      <c r="BY305" s="23">
        <f>BY209</f>
        <v/>
      </c>
      <c r="BZ305" s="23">
        <f>BZ209</f>
        <v/>
      </c>
      <c r="CA305" s="23">
        <f>CA209</f>
        <v/>
      </c>
      <c r="CB305" s="23">
        <f>CB209</f>
        <v/>
      </c>
      <c r="CC305" s="23">
        <f>CC209</f>
        <v/>
      </c>
      <c r="CD305" s="23">
        <f>CD209</f>
        <v/>
      </c>
      <c r="CE305" s="23">
        <f>CE209</f>
        <v/>
      </c>
      <c r="CF305" s="23">
        <f>CF209</f>
        <v/>
      </c>
      <c r="CG305" s="23">
        <f>CG209</f>
        <v/>
      </c>
      <c r="CH305" s="23">
        <f>CH209</f>
        <v/>
      </c>
      <c r="CI305" s="23">
        <f>CI209</f>
        <v/>
      </c>
      <c r="CJ305" s="23">
        <f>CJ209</f>
        <v/>
      </c>
      <c r="CK305" s="23">
        <f>CK209</f>
        <v/>
      </c>
      <c r="CL305" s="23">
        <f>CL209</f>
        <v/>
      </c>
      <c r="CM305" s="23">
        <f>CM209</f>
        <v/>
      </c>
      <c r="CN305" s="23">
        <f>CN209</f>
        <v/>
      </c>
      <c r="CO305" s="23">
        <f>CO209</f>
        <v/>
      </c>
      <c r="CP305" s="23">
        <f>CP209</f>
        <v/>
      </c>
      <c r="CQ305" s="23">
        <f>CQ209</f>
        <v/>
      </c>
      <c r="CR305" s="23">
        <f>CR209</f>
        <v/>
      </c>
      <c r="CS305" s="23">
        <f>CS209</f>
        <v/>
      </c>
      <c r="CT305" s="23">
        <f>CT209</f>
        <v/>
      </c>
      <c r="CU305" s="23">
        <f>CU209</f>
        <v/>
      </c>
      <c r="CV305" s="23">
        <f>CV209</f>
        <v/>
      </c>
      <c r="CW305" s="23">
        <f>CW209</f>
        <v/>
      </c>
      <c r="CX305" s="23">
        <f>CX209</f>
        <v/>
      </c>
      <c r="CY305" s="23">
        <f>CY209</f>
        <v/>
      </c>
      <c r="CZ305" s="23">
        <f>CZ209</f>
        <v/>
      </c>
      <c r="DA305" s="23">
        <f>DA209</f>
        <v/>
      </c>
      <c r="DB305" s="23">
        <f>DB209</f>
        <v/>
      </c>
    </row>
    <row r="306" outlineLevel="3">
      <c r="E306" s="60" t="inlineStr">
        <is>
          <t>Project Cashflow</t>
        </is>
      </c>
      <c r="G306" s="21">
        <f>G305</f>
        <v/>
      </c>
      <c r="Y306" s="30">
        <f>SUM(AA306:DB306)</f>
        <v/>
      </c>
      <c r="AA306" s="30">
        <f>AA300+SUM(AA302:AA303)-SUM(AA304:AA305)</f>
        <v/>
      </c>
      <c r="AB306" s="30">
        <f>AB300+SUM(AB302:AB303)-SUM(AB304:AB305)</f>
        <v/>
      </c>
      <c r="AC306" s="30">
        <f>AC300+SUM(AC302:AC303)-SUM(AC304:AC305)</f>
        <v/>
      </c>
      <c r="AD306" s="30">
        <f>AD300+SUM(AD302:AD303)-SUM(AD304:AD305)</f>
        <v/>
      </c>
      <c r="AE306" s="30">
        <f>AE300+SUM(AE302:AE303)-SUM(AE304:AE305)</f>
        <v/>
      </c>
      <c r="AF306" s="30">
        <f>AF300+SUM(AF302:AF303)-SUM(AF304:AF305)</f>
        <v/>
      </c>
      <c r="AG306" s="30">
        <f>AG300+SUM(AG302:AG303)-SUM(AG304:AG305)</f>
        <v/>
      </c>
      <c r="AH306" s="30">
        <f>AH300+SUM(AH302:AH303)-SUM(AH304:AH305)</f>
        <v/>
      </c>
      <c r="AI306" s="30">
        <f>AI300+SUM(AI302:AI303)-SUM(AI304:AI305)</f>
        <v/>
      </c>
      <c r="AJ306" s="30">
        <f>AJ300+SUM(AJ302:AJ303)-SUM(AJ304:AJ305)</f>
        <v/>
      </c>
      <c r="AK306" s="30">
        <f>AK300+SUM(AK302:AK303)-SUM(AK304:AK305)</f>
        <v/>
      </c>
      <c r="AL306" s="30">
        <f>AL300+SUM(AL302:AL303)-SUM(AL304:AL305)</f>
        <v/>
      </c>
      <c r="AM306" s="30">
        <f>AM300+SUM(AM302:AM303)-SUM(AM304:AM305)</f>
        <v/>
      </c>
      <c r="AN306" s="30">
        <f>AN300+SUM(AN302:AN303)-SUM(AN304:AN305)</f>
        <v/>
      </c>
      <c r="AO306" s="30">
        <f>AO300+SUM(AO302:AO303)-SUM(AO304:AO305)</f>
        <v/>
      </c>
      <c r="AP306" s="30">
        <f>AP300+SUM(AP302:AP303)-SUM(AP304:AP305)</f>
        <v/>
      </c>
      <c r="AQ306" s="30">
        <f>AQ300+SUM(AQ302:AQ303)-SUM(AQ304:AQ305)</f>
        <v/>
      </c>
      <c r="AR306" s="30">
        <f>AR300+SUM(AR302:AR303)-SUM(AR304:AR305)</f>
        <v/>
      </c>
      <c r="AS306" s="30">
        <f>AS300+SUM(AS302:AS303)-SUM(AS304:AS305)</f>
        <v/>
      </c>
      <c r="AT306" s="30">
        <f>AT300+SUM(AT302:AT303)-SUM(AT304:AT305)</f>
        <v/>
      </c>
      <c r="AU306" s="30">
        <f>AU300+SUM(AU302:AU303)-SUM(AU304:AU305)</f>
        <v/>
      </c>
      <c r="AV306" s="30">
        <f>AV300+SUM(AV302:AV303)-SUM(AV304:AV305)</f>
        <v/>
      </c>
      <c r="AW306" s="30">
        <f>AW300+SUM(AW302:AW303)-SUM(AW304:AW305)</f>
        <v/>
      </c>
      <c r="AX306" s="30">
        <f>AX300+SUM(AX302:AX303)-SUM(AX304:AX305)</f>
        <v/>
      </c>
      <c r="AY306" s="30">
        <f>AY300+SUM(AY302:AY303)-SUM(AY304:AY305)</f>
        <v/>
      </c>
      <c r="AZ306" s="30">
        <f>AZ300+SUM(AZ302:AZ303)-SUM(AZ304:AZ305)</f>
        <v/>
      </c>
      <c r="BA306" s="30">
        <f>BA300+SUM(BA302:BA303)-SUM(BA304:BA305)</f>
        <v/>
      </c>
      <c r="BB306" s="30">
        <f>BB300+SUM(BB302:BB303)-SUM(BB304:BB305)</f>
        <v/>
      </c>
      <c r="BC306" s="30">
        <f>BC300+SUM(BC302:BC303)-SUM(BC304:BC305)</f>
        <v/>
      </c>
      <c r="BD306" s="30">
        <f>BD300+SUM(BD302:BD303)-SUM(BD304:BD305)</f>
        <v/>
      </c>
      <c r="BE306" s="30">
        <f>BE300+SUM(BE302:BE303)-SUM(BE304:BE305)</f>
        <v/>
      </c>
      <c r="BF306" s="30">
        <f>BF300+SUM(BF302:BF303)-SUM(BF304:BF305)</f>
        <v/>
      </c>
      <c r="BG306" s="30">
        <f>BG300+SUM(BG302:BG303)-SUM(BG304:BG305)</f>
        <v/>
      </c>
      <c r="BH306" s="30">
        <f>BH300+SUM(BH302:BH303)-SUM(BH304:BH305)</f>
        <v/>
      </c>
      <c r="BI306" s="30">
        <f>BI300+SUM(BI302:BI303)-SUM(BI304:BI305)</f>
        <v/>
      </c>
      <c r="BJ306" s="30">
        <f>BJ300+SUM(BJ302:BJ303)-SUM(BJ304:BJ305)</f>
        <v/>
      </c>
      <c r="BK306" s="30">
        <f>BK300+SUM(BK302:BK303)-SUM(BK304:BK305)</f>
        <v/>
      </c>
      <c r="BL306" s="30">
        <f>BL300+SUM(BL302:BL303)-SUM(BL304:BL305)</f>
        <v/>
      </c>
      <c r="BM306" s="30">
        <f>BM300+SUM(BM302:BM303)-SUM(BM304:BM305)</f>
        <v/>
      </c>
      <c r="BN306" s="30">
        <f>BN300+SUM(BN302:BN303)-SUM(BN304:BN305)</f>
        <v/>
      </c>
      <c r="BO306" s="30">
        <f>BO300+SUM(BO302:BO303)-SUM(BO304:BO305)</f>
        <v/>
      </c>
      <c r="BP306" s="30">
        <f>BP300+SUM(BP302:BP303)-SUM(BP304:BP305)</f>
        <v/>
      </c>
      <c r="BQ306" s="30">
        <f>BQ300+SUM(BQ302:BQ303)-SUM(BQ304:BQ305)</f>
        <v/>
      </c>
      <c r="BR306" s="30">
        <f>BR300+SUM(BR302:BR303)-SUM(BR304:BR305)</f>
        <v/>
      </c>
      <c r="BS306" s="30">
        <f>BS300+SUM(BS302:BS303)-SUM(BS304:BS305)</f>
        <v/>
      </c>
      <c r="BT306" s="30">
        <f>BT300+SUM(BT302:BT303)-SUM(BT304:BT305)</f>
        <v/>
      </c>
      <c r="BU306" s="30">
        <f>BU300+SUM(BU302:BU303)-SUM(BU304:BU305)</f>
        <v/>
      </c>
      <c r="BV306" s="30">
        <f>BV300+SUM(BV302:BV303)-SUM(BV304:BV305)</f>
        <v/>
      </c>
      <c r="BW306" s="30">
        <f>BW300+SUM(BW302:BW303)-SUM(BW304:BW305)</f>
        <v/>
      </c>
      <c r="BX306" s="30">
        <f>BX300+SUM(BX302:BX303)-SUM(BX304:BX305)</f>
        <v/>
      </c>
      <c r="BY306" s="30">
        <f>BY300+SUM(BY302:BY303)-SUM(BY304:BY305)</f>
        <v/>
      </c>
      <c r="BZ306" s="30">
        <f>BZ300+SUM(BZ302:BZ303)-SUM(BZ304:BZ305)</f>
        <v/>
      </c>
      <c r="CA306" s="30">
        <f>CA300+SUM(CA302:CA303)-SUM(CA304:CA305)</f>
        <v/>
      </c>
      <c r="CB306" s="30">
        <f>CB300+SUM(CB302:CB303)-SUM(CB304:CB305)</f>
        <v/>
      </c>
      <c r="CC306" s="30">
        <f>CC300+SUM(CC302:CC303)-SUM(CC304:CC305)</f>
        <v/>
      </c>
      <c r="CD306" s="30">
        <f>CD300+SUM(CD302:CD303)-SUM(CD304:CD305)</f>
        <v/>
      </c>
      <c r="CE306" s="30">
        <f>CE300+SUM(CE302:CE303)-SUM(CE304:CE305)</f>
        <v/>
      </c>
      <c r="CF306" s="30">
        <f>CF300+SUM(CF302:CF303)-SUM(CF304:CF305)</f>
        <v/>
      </c>
      <c r="CG306" s="30">
        <f>CG300+SUM(CG302:CG303)-SUM(CG304:CG305)</f>
        <v/>
      </c>
      <c r="CH306" s="30">
        <f>CH300+SUM(CH302:CH303)-SUM(CH304:CH305)</f>
        <v/>
      </c>
      <c r="CI306" s="30">
        <f>CI300+SUM(CI302:CI303)-SUM(CI304:CI305)</f>
        <v/>
      </c>
      <c r="CJ306" s="30">
        <f>CJ300+SUM(CJ302:CJ303)-SUM(CJ304:CJ305)</f>
        <v/>
      </c>
      <c r="CK306" s="30">
        <f>CK300+SUM(CK302:CK303)-SUM(CK304:CK305)</f>
        <v/>
      </c>
      <c r="CL306" s="30">
        <f>CL300+SUM(CL302:CL303)-SUM(CL304:CL305)</f>
        <v/>
      </c>
      <c r="CM306" s="30">
        <f>CM300+SUM(CM302:CM303)-SUM(CM304:CM305)</f>
        <v/>
      </c>
      <c r="CN306" s="30">
        <f>CN300+SUM(CN302:CN303)-SUM(CN304:CN305)</f>
        <v/>
      </c>
      <c r="CO306" s="30">
        <f>CO300+SUM(CO302:CO303)-SUM(CO304:CO305)</f>
        <v/>
      </c>
      <c r="CP306" s="30">
        <f>CP300+SUM(CP302:CP303)-SUM(CP304:CP305)</f>
        <v/>
      </c>
      <c r="CQ306" s="30">
        <f>CQ300+SUM(CQ302:CQ303)-SUM(CQ304:CQ305)</f>
        <v/>
      </c>
      <c r="CR306" s="30">
        <f>CR300+SUM(CR302:CR303)-SUM(CR304:CR305)</f>
        <v/>
      </c>
      <c r="CS306" s="30">
        <f>CS300+SUM(CS302:CS303)-SUM(CS304:CS305)</f>
        <v/>
      </c>
      <c r="CT306" s="30">
        <f>CT300+SUM(CT302:CT303)-SUM(CT304:CT305)</f>
        <v/>
      </c>
      <c r="CU306" s="30">
        <f>CU300+SUM(CU302:CU303)-SUM(CU304:CU305)</f>
        <v/>
      </c>
      <c r="CV306" s="30">
        <f>CV300+SUM(CV302:CV303)-SUM(CV304:CV305)</f>
        <v/>
      </c>
      <c r="CW306" s="30">
        <f>CW300+SUM(CW302:CW303)-SUM(CW304:CW305)</f>
        <v/>
      </c>
      <c r="CX306" s="30">
        <f>CX300+SUM(CX302:CX303)-SUM(CX304:CX305)</f>
        <v/>
      </c>
      <c r="CY306" s="30">
        <f>CY300+SUM(CY302:CY303)-SUM(CY304:CY305)</f>
        <v/>
      </c>
      <c r="CZ306" s="30">
        <f>CZ300+SUM(CZ302:CZ303)-SUM(CZ304:CZ305)</f>
        <v/>
      </c>
      <c r="DA306" s="30">
        <f>DA300+SUM(DA302:DA303)-SUM(DA304:DA305)</f>
        <v/>
      </c>
      <c r="DB306" s="30">
        <f>DB300+SUM(DB302:DB303)-SUM(DB304:DB305)</f>
        <v/>
      </c>
    </row>
    <row r="307" outlineLevel="3">
      <c r="E307" s="101" t="n"/>
      <c r="G307" s="21" t="n"/>
      <c r="Y307" s="102" t="n"/>
      <c r="AA307" s="102" t="n"/>
      <c r="AB307" s="102" t="n"/>
      <c r="AC307" s="102" t="n"/>
      <c r="AD307" s="102" t="n"/>
      <c r="AE307" s="102" t="n"/>
      <c r="AF307" s="102" t="n"/>
      <c r="AG307" s="102" t="n"/>
      <c r="AH307" s="102" t="n"/>
      <c r="AI307" s="102" t="n"/>
      <c r="AJ307" s="102" t="n"/>
      <c r="AK307" s="102" t="n"/>
      <c r="AL307" s="102" t="n"/>
      <c r="AM307" s="102" t="n"/>
      <c r="AN307" s="102" t="n"/>
      <c r="AO307" s="102" t="n"/>
      <c r="AP307" s="102" t="n"/>
      <c r="AQ307" s="102" t="n"/>
      <c r="AR307" s="102" t="n"/>
      <c r="AS307" s="102" t="n"/>
      <c r="AT307" s="102" t="n"/>
      <c r="AU307" s="102" t="n"/>
      <c r="AV307" s="102" t="n"/>
      <c r="AW307" s="102" t="n"/>
      <c r="AX307" s="102" t="n"/>
      <c r="AY307" s="102" t="n"/>
      <c r="AZ307" s="102" t="n"/>
      <c r="BA307" s="102" t="n"/>
      <c r="BB307" s="102" t="n"/>
      <c r="BC307" s="102" t="n"/>
      <c r="BD307" s="102" t="n"/>
      <c r="BE307" s="102" t="n"/>
      <c r="BF307" s="102" t="n"/>
      <c r="BG307" s="102" t="n"/>
      <c r="BH307" s="102" t="n"/>
      <c r="BI307" s="102" t="n"/>
      <c r="BJ307" s="102" t="n"/>
      <c r="BK307" s="102" t="n"/>
      <c r="BL307" s="102" t="n"/>
      <c r="BM307" s="102" t="n"/>
      <c r="BN307" s="102" t="n"/>
      <c r="BO307" s="102" t="n"/>
      <c r="BP307" s="102" t="n"/>
      <c r="BQ307" s="102" t="n"/>
      <c r="BR307" s="102" t="n"/>
      <c r="BS307" s="102" t="n"/>
      <c r="BT307" s="102" t="n"/>
      <c r="BU307" s="102" t="n"/>
      <c r="BV307" s="102" t="n"/>
      <c r="BW307" s="102" t="n"/>
      <c r="BX307" s="102" t="n"/>
      <c r="BY307" s="102" t="n"/>
      <c r="BZ307" s="102" t="n"/>
      <c r="CA307" s="102" t="n"/>
      <c r="CB307" s="102" t="n"/>
      <c r="CC307" s="102" t="n"/>
      <c r="CD307" s="102" t="n"/>
      <c r="CE307" s="102" t="n"/>
      <c r="CF307" s="102" t="n"/>
      <c r="CG307" s="102" t="n"/>
      <c r="CH307" s="102" t="n"/>
      <c r="CI307" s="102" t="n"/>
      <c r="CJ307" s="102" t="n"/>
      <c r="CK307" s="102" t="n"/>
      <c r="CL307" s="102" t="n"/>
      <c r="CM307" s="102" t="n"/>
      <c r="CN307" s="102" t="n"/>
      <c r="CO307" s="102" t="n"/>
      <c r="CP307" s="102" t="n"/>
      <c r="CQ307" s="102" t="n"/>
      <c r="CR307" s="102" t="n"/>
      <c r="CS307" s="102" t="n"/>
      <c r="CT307" s="102" t="n"/>
      <c r="CU307" s="102" t="n"/>
      <c r="CV307" s="102" t="n"/>
      <c r="CW307" s="102" t="n"/>
      <c r="CX307" s="102" t="n"/>
      <c r="CY307" s="102" t="n"/>
      <c r="CZ307" s="102" t="n"/>
      <c r="DA307" s="102" t="n"/>
      <c r="DB307" s="102" t="n"/>
    </row>
    <row r="308" outlineLevel="3">
      <c r="E308" s="60" t="inlineStr">
        <is>
          <t>Project Cashflow (US Currency)</t>
        </is>
      </c>
      <c r="G308" s="21" t="inlineStr">
        <is>
          <t>US$'M</t>
        </is>
      </c>
      <c r="Y308" s="30">
        <f>SUM(AA308:DB308)</f>
        <v/>
      </c>
      <c r="AA308" s="30">
        <f>AA306/FX_rate</f>
        <v/>
      </c>
      <c r="AB308" s="30">
        <f>AB306/FX_rate</f>
        <v/>
      </c>
      <c r="AC308" s="30">
        <f>AC306/FX_rate</f>
        <v/>
      </c>
      <c r="AD308" s="30">
        <f>AD306/FX_rate</f>
        <v/>
      </c>
      <c r="AE308" s="30">
        <f>AE306/FX_rate</f>
        <v/>
      </c>
      <c r="AF308" s="30">
        <f>AF306/FX_rate</f>
        <v/>
      </c>
      <c r="AG308" s="30">
        <f>AG306/FX_rate</f>
        <v/>
      </c>
      <c r="AH308" s="30">
        <f>AH306/FX_rate</f>
        <v/>
      </c>
      <c r="AI308" s="30">
        <f>AI306/FX_rate</f>
        <v/>
      </c>
      <c r="AJ308" s="30">
        <f>AJ306/FX_rate</f>
        <v/>
      </c>
      <c r="AK308" s="30">
        <f>AK306/FX_rate</f>
        <v/>
      </c>
      <c r="AL308" s="30">
        <f>AL306/FX_rate</f>
        <v/>
      </c>
      <c r="AM308" s="30">
        <f>AM306/FX_rate</f>
        <v/>
      </c>
      <c r="AN308" s="30">
        <f>AN306/FX_rate</f>
        <v/>
      </c>
      <c r="AO308" s="30">
        <f>AO306/FX_rate</f>
        <v/>
      </c>
      <c r="AP308" s="30">
        <f>AP306/FX_rate</f>
        <v/>
      </c>
      <c r="AQ308" s="30">
        <f>AQ306/FX_rate</f>
        <v/>
      </c>
      <c r="AR308" s="30">
        <f>AR306/FX_rate</f>
        <v/>
      </c>
      <c r="AS308" s="30">
        <f>AS306/FX_rate</f>
        <v/>
      </c>
      <c r="AT308" s="30">
        <f>AT306/FX_rate</f>
        <v/>
      </c>
      <c r="AU308" s="30">
        <f>AU306/FX_rate</f>
        <v/>
      </c>
      <c r="AV308" s="30">
        <f>AV306/FX_rate</f>
        <v/>
      </c>
      <c r="AW308" s="30">
        <f>AW306/FX_rate</f>
        <v/>
      </c>
      <c r="AX308" s="30">
        <f>AX306/FX_rate</f>
        <v/>
      </c>
      <c r="AY308" s="30">
        <f>AY306/FX_rate</f>
        <v/>
      </c>
      <c r="AZ308" s="30">
        <f>AZ306/FX_rate</f>
        <v/>
      </c>
      <c r="BA308" s="30">
        <f>BA306/FX_rate</f>
        <v/>
      </c>
      <c r="BB308" s="30">
        <f>BB306/FX_rate</f>
        <v/>
      </c>
      <c r="BC308" s="30">
        <f>BC306/FX_rate</f>
        <v/>
      </c>
      <c r="BD308" s="30">
        <f>BD306/FX_rate</f>
        <v/>
      </c>
      <c r="BE308" s="30">
        <f>BE306/FX_rate</f>
        <v/>
      </c>
      <c r="BF308" s="30">
        <f>BF306/FX_rate</f>
        <v/>
      </c>
      <c r="BG308" s="30">
        <f>BG306/FX_rate</f>
        <v/>
      </c>
      <c r="BH308" s="30">
        <f>BH306/FX_rate</f>
        <v/>
      </c>
      <c r="BI308" s="30">
        <f>BI306/FX_rate</f>
        <v/>
      </c>
      <c r="BJ308" s="30">
        <f>BJ306/FX_rate</f>
        <v/>
      </c>
      <c r="BK308" s="30">
        <f>BK306/FX_rate</f>
        <v/>
      </c>
      <c r="BL308" s="30">
        <f>BL306/FX_rate</f>
        <v/>
      </c>
      <c r="BM308" s="30">
        <f>BM306/FX_rate</f>
        <v/>
      </c>
      <c r="BN308" s="30">
        <f>BN306/FX_rate</f>
        <v/>
      </c>
      <c r="BO308" s="30">
        <f>BO306/FX_rate</f>
        <v/>
      </c>
      <c r="BP308" s="30">
        <f>BP306/FX_rate</f>
        <v/>
      </c>
      <c r="BQ308" s="30">
        <f>BQ306/FX_rate</f>
        <v/>
      </c>
      <c r="BR308" s="30">
        <f>BR306/FX_rate</f>
        <v/>
      </c>
      <c r="BS308" s="30">
        <f>BS306/FX_rate</f>
        <v/>
      </c>
      <c r="BT308" s="30">
        <f>BT306/FX_rate</f>
        <v/>
      </c>
      <c r="BU308" s="30">
        <f>BU306/FX_rate</f>
        <v/>
      </c>
      <c r="BV308" s="30">
        <f>BV306/FX_rate</f>
        <v/>
      </c>
      <c r="BW308" s="30">
        <f>BW306/FX_rate</f>
        <v/>
      </c>
      <c r="BX308" s="30">
        <f>BX306/FX_rate</f>
        <v/>
      </c>
      <c r="BY308" s="30">
        <f>BY306/FX_rate</f>
        <v/>
      </c>
      <c r="BZ308" s="30">
        <f>BZ306/FX_rate</f>
        <v/>
      </c>
      <c r="CA308" s="30">
        <f>CA306/FX_rate</f>
        <v/>
      </c>
      <c r="CB308" s="30">
        <f>CB306/FX_rate</f>
        <v/>
      </c>
      <c r="CC308" s="30">
        <f>CC306/FX_rate</f>
        <v/>
      </c>
      <c r="CD308" s="30">
        <f>CD306/FX_rate</f>
        <v/>
      </c>
      <c r="CE308" s="30">
        <f>CE306/FX_rate</f>
        <v/>
      </c>
      <c r="CF308" s="30">
        <f>CF306/FX_rate</f>
        <v/>
      </c>
      <c r="CG308" s="30">
        <f>CG306/FX_rate</f>
        <v/>
      </c>
      <c r="CH308" s="30">
        <f>CH306/FX_rate</f>
        <v/>
      </c>
      <c r="CI308" s="30">
        <f>CI306/FX_rate</f>
        <v/>
      </c>
      <c r="CJ308" s="30">
        <f>CJ306/FX_rate</f>
        <v/>
      </c>
      <c r="CK308" s="30">
        <f>CK306/FX_rate</f>
        <v/>
      </c>
      <c r="CL308" s="30">
        <f>CL306/FX_rate</f>
        <v/>
      </c>
      <c r="CM308" s="30">
        <f>CM306/FX_rate</f>
        <v/>
      </c>
      <c r="CN308" s="30">
        <f>CN306/FX_rate</f>
        <v/>
      </c>
      <c r="CO308" s="30">
        <f>CO306/FX_rate</f>
        <v/>
      </c>
      <c r="CP308" s="30">
        <f>CP306/FX_rate</f>
        <v/>
      </c>
      <c r="CQ308" s="30">
        <f>CQ306/FX_rate</f>
        <v/>
      </c>
      <c r="CR308" s="30">
        <f>CR306/FX_rate</f>
        <v/>
      </c>
      <c r="CS308" s="30">
        <f>CS306/FX_rate</f>
        <v/>
      </c>
      <c r="CT308" s="30">
        <f>CT306/FX_rate</f>
        <v/>
      </c>
      <c r="CU308" s="30">
        <f>CU306/FX_rate</f>
        <v/>
      </c>
      <c r="CV308" s="30">
        <f>CV306/FX_rate</f>
        <v/>
      </c>
      <c r="CW308" s="30">
        <f>CW306/FX_rate</f>
        <v/>
      </c>
      <c r="CX308" s="30">
        <f>CX306/FX_rate</f>
        <v/>
      </c>
      <c r="CY308" s="30">
        <f>CY306/FX_rate</f>
        <v/>
      </c>
      <c r="CZ308" s="30">
        <f>CZ306/FX_rate</f>
        <v/>
      </c>
      <c r="DA308" s="30">
        <f>DA306/FX_rate</f>
        <v/>
      </c>
      <c r="DB308" s="30">
        <f>DB306/FX_rate</f>
        <v/>
      </c>
    </row>
    <row r="309" outlineLevel="3"/>
    <row r="310" outlineLevel="2" ht="18" customHeight="1" thickBot="1">
      <c r="B310" s="19" t="inlineStr">
        <is>
          <t>Valuation Assumptions</t>
        </is>
      </c>
      <c r="C310" s="19" t="n"/>
      <c r="D310" s="19" t="n"/>
      <c r="E310" s="19" t="n"/>
      <c r="F310" s="19" t="n"/>
      <c r="G310" s="19" t="n"/>
      <c r="H310" s="19" t="n"/>
      <c r="I310" s="19" t="n"/>
      <c r="J310" s="19" t="n"/>
      <c r="K310" s="19" t="n"/>
      <c r="L310" s="19" t="n"/>
      <c r="M310" s="19" t="n"/>
      <c r="N310" s="19" t="n"/>
      <c r="O310" s="19" t="n"/>
      <c r="P310" s="19" t="n"/>
      <c r="Q310" s="19" t="n"/>
      <c r="R310" s="19" t="n"/>
      <c r="S310" s="19" t="n"/>
      <c r="T310" s="19" t="n"/>
      <c r="U310" s="19" t="n"/>
      <c r="V310" s="19" t="n"/>
      <c r="W310" s="19" t="n"/>
      <c r="X310" s="19" t="n"/>
      <c r="Y310" s="19" t="n"/>
      <c r="Z310" s="19" t="n"/>
      <c r="AA310" s="19" t="n"/>
      <c r="AB310" s="19" t="n"/>
      <c r="AC310" s="19" t="n"/>
      <c r="AD310" s="19" t="n"/>
      <c r="AE310" s="19" t="n"/>
      <c r="AF310" s="19" t="n"/>
      <c r="AG310" s="19" t="n"/>
      <c r="AH310" s="19" t="n"/>
      <c r="AI310" s="19" t="n"/>
      <c r="AJ310" s="19" t="n"/>
      <c r="AK310" s="19" t="n"/>
      <c r="AL310" s="19" t="n"/>
      <c r="AM310" s="19" t="n"/>
      <c r="AN310" s="19" t="n"/>
      <c r="AO310" s="19" t="n"/>
      <c r="AP310" s="19" t="n"/>
      <c r="AQ310" s="19" t="n"/>
      <c r="AR310" s="19" t="n"/>
      <c r="AS310" s="19" t="n"/>
      <c r="AT310" s="19" t="n"/>
      <c r="AU310" s="19" t="n"/>
      <c r="AV310" s="19" t="n"/>
      <c r="AW310" s="19" t="n"/>
      <c r="AX310" s="19" t="n"/>
      <c r="AY310" s="19" t="n"/>
      <c r="AZ310" s="19" t="n"/>
      <c r="BA310" s="19" t="n"/>
      <c r="BB310" s="19" t="n"/>
      <c r="BC310" s="19" t="n"/>
      <c r="BD310" s="19" t="n"/>
      <c r="BE310" s="19" t="n"/>
      <c r="BF310" s="19" t="n"/>
      <c r="BG310" s="19" t="n"/>
      <c r="BH310" s="19" t="n"/>
      <c r="BI310" s="19" t="n"/>
      <c r="BJ310" s="19" t="n"/>
      <c r="BK310" s="19" t="n"/>
      <c r="BL310" s="19" t="n"/>
      <c r="BM310" s="19" t="n"/>
      <c r="BN310" s="19" t="n"/>
      <c r="BO310" s="19" t="n"/>
      <c r="BP310" s="19" t="n"/>
      <c r="BQ310" s="19" t="n"/>
      <c r="BR310" s="19" t="n"/>
      <c r="BS310" s="19" t="n"/>
      <c r="BT310" s="19" t="n"/>
      <c r="BU310" s="19" t="n"/>
      <c r="BV310" s="19" t="n"/>
      <c r="BW310" s="19" t="n"/>
      <c r="BX310" s="19" t="n"/>
      <c r="BY310" s="19" t="n"/>
      <c r="BZ310" s="19" t="n"/>
      <c r="CA310" s="19" t="n"/>
      <c r="CB310" s="19" t="n"/>
      <c r="CC310" s="19" t="n"/>
      <c r="CD310" s="19" t="n"/>
      <c r="CE310" s="19" t="n"/>
      <c r="CF310" s="19" t="n"/>
      <c r="CG310" s="19" t="n"/>
      <c r="CH310" s="19" t="n"/>
      <c r="CI310" s="19" t="n"/>
      <c r="CJ310" s="19" t="n"/>
      <c r="CK310" s="19" t="n"/>
      <c r="CL310" s="19" t="n"/>
      <c r="CM310" s="19" t="n"/>
      <c r="CN310" s="19" t="n"/>
      <c r="CO310" s="19" t="n"/>
      <c r="CP310" s="19" t="n"/>
      <c r="CQ310" s="19" t="n"/>
      <c r="CR310" s="19" t="n"/>
      <c r="CS310" s="19" t="n"/>
      <c r="CT310" s="19" t="n"/>
      <c r="CU310" s="19" t="n"/>
      <c r="CV310" s="19" t="n"/>
      <c r="CW310" s="19" t="n"/>
      <c r="CX310" s="19" t="n"/>
      <c r="CY310" s="19" t="n"/>
      <c r="CZ310" s="19" t="n"/>
      <c r="DA310" s="19" t="n"/>
      <c r="DB310" s="19" t="n"/>
      <c r="DC310" s="19" t="n"/>
    </row>
    <row r="311" outlineLevel="3" ht="15" customHeight="1" thickTop="1"/>
    <row r="312" outlineLevel="3">
      <c r="C312" s="20" t="inlineStr">
        <is>
          <t>PV of FCFF</t>
        </is>
      </c>
      <c r="AA312" s="23" t="n"/>
      <c r="AB312" s="23" t="n"/>
      <c r="AC312" s="23" t="n"/>
      <c r="AD312" s="23" t="n"/>
      <c r="AE312" s="23" t="n"/>
      <c r="AF312" s="23" t="n"/>
      <c r="AG312" s="23" t="n"/>
      <c r="AH312" s="23" t="n"/>
      <c r="AI312" s="23" t="n"/>
      <c r="AJ312" s="23" t="n"/>
      <c r="AK312" s="23" t="n"/>
      <c r="AL312" s="23" t="n"/>
      <c r="AM312" s="23" t="n"/>
      <c r="AN312" s="23" t="n"/>
      <c r="AO312" s="23" t="n"/>
      <c r="AP312" s="23" t="n"/>
      <c r="AQ312" s="23" t="n"/>
      <c r="AR312" s="23" t="n"/>
      <c r="AS312" s="23" t="n"/>
      <c r="AT312" s="23" t="n"/>
      <c r="AU312" s="23" t="n"/>
      <c r="AV312" s="23" t="n"/>
      <c r="AW312" s="23" t="n"/>
      <c r="AX312" s="23" t="n"/>
      <c r="AY312" s="23" t="n"/>
      <c r="AZ312" s="23" t="n"/>
      <c r="BA312" s="23" t="n"/>
      <c r="BB312" s="23" t="n"/>
      <c r="BC312" s="23" t="n"/>
      <c r="BD312" s="23" t="n"/>
      <c r="BE312" s="23" t="n"/>
      <c r="BF312" s="23" t="n"/>
      <c r="BG312" s="23" t="n"/>
      <c r="BH312" s="23" t="n"/>
      <c r="BI312" s="23" t="n"/>
      <c r="BJ312" s="23" t="n"/>
      <c r="BK312" s="23" t="n"/>
      <c r="BL312" s="23" t="n"/>
      <c r="BM312" s="23" t="n"/>
      <c r="BN312" s="23" t="n"/>
      <c r="BO312" s="23" t="n"/>
      <c r="BP312" s="23" t="n"/>
      <c r="BQ312" s="23" t="n"/>
      <c r="BR312" s="23" t="n"/>
      <c r="BS312" s="23" t="n"/>
      <c r="BT312" s="23" t="n"/>
      <c r="BU312" s="23" t="n"/>
      <c r="BV312" s="23" t="n"/>
      <c r="BW312" s="23" t="n"/>
      <c r="BX312" s="23" t="n"/>
      <c r="BY312" s="23" t="n"/>
      <c r="BZ312" s="23" t="n"/>
      <c r="CA312" s="23" t="n"/>
      <c r="CB312" s="23" t="n"/>
      <c r="CC312" s="23" t="n"/>
      <c r="CD312" s="23" t="n"/>
      <c r="CE312" s="23" t="n"/>
      <c r="CF312" s="23" t="n"/>
      <c r="CG312" s="23" t="n"/>
      <c r="CH312" s="23" t="n"/>
      <c r="CI312" s="23" t="n"/>
      <c r="CJ312" s="23" t="n"/>
      <c r="CK312" s="23" t="n"/>
      <c r="CL312" s="23" t="n"/>
      <c r="CM312" s="23" t="n"/>
      <c r="CN312" s="23" t="n"/>
      <c r="CO312" s="23" t="n"/>
      <c r="CP312" s="23" t="n"/>
      <c r="CQ312" s="23" t="n"/>
      <c r="CR312" s="23" t="n"/>
      <c r="CS312" s="23" t="n"/>
      <c r="CT312" s="23" t="n"/>
      <c r="CU312" s="23" t="n"/>
      <c r="CV312" s="23" t="n"/>
      <c r="CW312" s="23" t="n"/>
      <c r="CX312" s="23" t="n"/>
      <c r="CY312" s="23" t="n"/>
      <c r="CZ312" s="23" t="n"/>
      <c r="DA312" s="23" t="n"/>
      <c r="DB312" s="23" t="n"/>
    </row>
    <row r="313" outlineLevel="3">
      <c r="AA313" s="23" t="n"/>
      <c r="AB313" s="23" t="n"/>
      <c r="AC313" s="23" t="n"/>
      <c r="AD313" s="23" t="n"/>
      <c r="AE313" s="23" t="n"/>
      <c r="AF313" s="23" t="n"/>
      <c r="AG313" s="23" t="n"/>
      <c r="AH313" s="23" t="n"/>
      <c r="AI313" s="23" t="n"/>
      <c r="AJ313" s="23" t="n"/>
      <c r="AK313" s="23" t="n"/>
      <c r="AL313" s="23" t="n"/>
      <c r="AM313" s="23" t="n"/>
      <c r="AN313" s="23" t="n"/>
      <c r="AO313" s="23" t="n"/>
      <c r="AP313" s="23" t="n"/>
      <c r="AQ313" s="23" t="n"/>
      <c r="AR313" s="23" t="n"/>
      <c r="AS313" s="23" t="n"/>
      <c r="AT313" s="23" t="n"/>
      <c r="AU313" s="23" t="n"/>
      <c r="AV313" s="23" t="n"/>
      <c r="AW313" s="23" t="n"/>
      <c r="AX313" s="23" t="n"/>
      <c r="AY313" s="23" t="n"/>
      <c r="AZ313" s="23" t="n"/>
      <c r="BA313" s="23" t="n"/>
      <c r="BB313" s="23" t="n"/>
      <c r="BC313" s="23" t="n"/>
      <c r="BD313" s="23" t="n"/>
      <c r="BE313" s="23" t="n"/>
      <c r="BF313" s="23" t="n"/>
      <c r="BG313" s="23" t="n"/>
      <c r="BH313" s="23" t="n"/>
      <c r="BI313" s="23" t="n"/>
      <c r="BJ313" s="23" t="n"/>
      <c r="BK313" s="23" t="n"/>
      <c r="BL313" s="23" t="n"/>
      <c r="BM313" s="23" t="n"/>
      <c r="BN313" s="23" t="n"/>
      <c r="BO313" s="23" t="n"/>
      <c r="BP313" s="23" t="n"/>
      <c r="BQ313" s="23" t="n"/>
      <c r="BR313" s="23" t="n"/>
      <c r="BS313" s="23" t="n"/>
      <c r="BT313" s="23" t="n"/>
      <c r="BU313" s="23" t="n"/>
      <c r="BV313" s="23" t="n"/>
      <c r="BW313" s="23" t="n"/>
      <c r="BX313" s="23" t="n"/>
      <c r="BY313" s="23" t="n"/>
      <c r="BZ313" s="23" t="n"/>
      <c r="CA313" s="23" t="n"/>
      <c r="CB313" s="23" t="n"/>
      <c r="CC313" s="23" t="n"/>
      <c r="CD313" s="23" t="n"/>
      <c r="CE313" s="23" t="n"/>
      <c r="CF313" s="23" t="n"/>
      <c r="CG313" s="23" t="n"/>
      <c r="CH313" s="23" t="n"/>
      <c r="CI313" s="23" t="n"/>
      <c r="CJ313" s="23" t="n"/>
      <c r="CK313" s="23" t="n"/>
      <c r="CL313" s="23" t="n"/>
      <c r="CM313" s="23" t="n"/>
      <c r="CN313" s="23" t="n"/>
      <c r="CO313" s="23" t="n"/>
      <c r="CP313" s="23" t="n"/>
      <c r="CQ313" s="23" t="n"/>
      <c r="CR313" s="23" t="n"/>
      <c r="CS313" s="23" t="n"/>
      <c r="CT313" s="23" t="n"/>
      <c r="CU313" s="23" t="n"/>
      <c r="CV313" s="23" t="n"/>
      <c r="CW313" s="23" t="n"/>
      <c r="CX313" s="23" t="n"/>
      <c r="CY313" s="23" t="n"/>
      <c r="CZ313" s="23" t="n"/>
      <c r="DA313" s="23" t="n"/>
      <c r="DB313" s="23" t="n"/>
    </row>
    <row r="314" outlineLevel="3">
      <c r="E314" s="2" t="inlineStr">
        <is>
          <t>Discount Factor</t>
        </is>
      </c>
      <c r="F314" s="32">
        <f>Assumptions!F43</f>
        <v/>
      </c>
      <c r="G314" s="21" t="inlineStr">
        <is>
          <t>%</t>
        </is>
      </c>
      <c r="AA314" s="69">
        <f>1/(1+$F314)^(AA$4-Assumptions!$F$45-IF(Assumptions!$F$44="Year-end",0,0.5))</f>
        <v/>
      </c>
      <c r="AB314" s="69">
        <f>1/(1+$F314)^(AB$4-Assumptions!$F$45-IF(Assumptions!$F$44="Year-end",0,0.5))</f>
        <v/>
      </c>
      <c r="AC314" s="69">
        <f>1/(1+$F314)^(AC$4-Assumptions!$F$45-IF(Assumptions!$F$44="Year-end",0,0.5))</f>
        <v/>
      </c>
      <c r="AD314" s="69">
        <f>1/(1+$F314)^(AD$4-Assumptions!$F$45-IF(Assumptions!$F$44="Year-end",0,0.5))</f>
        <v/>
      </c>
      <c r="AE314" s="69">
        <f>1/(1+$F314)^(AE$4-Assumptions!$F$45-IF(Assumptions!$F$44="Year-end",0,0.5))</f>
        <v/>
      </c>
      <c r="AF314" s="69">
        <f>1/(1+$F314)^(AF$4-Assumptions!$F$45-IF(Assumptions!$F$44="Year-end",0,0.5))</f>
        <v/>
      </c>
      <c r="AG314" s="69">
        <f>1/(1+$F314)^(AG$4-Assumptions!$F$45-IF(Assumptions!$F$44="Year-end",0,0.5))</f>
        <v/>
      </c>
      <c r="AH314" s="69">
        <f>1/(1+$F314)^(AH$4-Assumptions!$F$45-IF(Assumptions!$F$44="Year-end",0,0.5))</f>
        <v/>
      </c>
      <c r="AI314" s="69">
        <f>1/(1+$F314)^(AI$4-Assumptions!$F$45-IF(Assumptions!$F$44="Year-end",0,0.5))</f>
        <v/>
      </c>
      <c r="AJ314" s="69">
        <f>1/(1+$F314)^(AJ$4-Assumptions!$F$45-IF(Assumptions!$F$44="Year-end",0,0.5))</f>
        <v/>
      </c>
      <c r="AK314" s="69">
        <f>1/(1+$F314)^(AK$4-Assumptions!$F$45-IF(Assumptions!$F$44="Year-end",0,0.5))</f>
        <v/>
      </c>
      <c r="AL314" s="69">
        <f>1/(1+$F314)^(AL$4-Assumptions!$F$45-IF(Assumptions!$F$44="Year-end",0,0.5))</f>
        <v/>
      </c>
      <c r="AM314" s="69">
        <f>1/(1+$F314)^(AM$4-Assumptions!$F$45-IF(Assumptions!$F$44="Year-end",0,0.5))</f>
        <v/>
      </c>
      <c r="AN314" s="69">
        <f>1/(1+$F314)^(AN$4-Assumptions!$F$45-IF(Assumptions!$F$44="Year-end",0,0.5))</f>
        <v/>
      </c>
      <c r="AO314" s="69">
        <f>1/(1+$F314)^(AO$4-Assumptions!$F$45-IF(Assumptions!$F$44="Year-end",0,0.5))</f>
        <v/>
      </c>
      <c r="AP314" s="69">
        <f>1/(1+$F314)^(AP$4-Assumptions!$F$45-IF(Assumptions!$F$44="Year-end",0,0.5))</f>
        <v/>
      </c>
      <c r="AQ314" s="69">
        <f>1/(1+$F314)^(AQ$4-Assumptions!$F$45-IF(Assumptions!$F$44="Year-end",0,0.5))</f>
        <v/>
      </c>
      <c r="AR314" s="69">
        <f>1/(1+$F314)^(AR$4-Assumptions!$F$45-IF(Assumptions!$F$44="Year-end",0,0.5))</f>
        <v/>
      </c>
      <c r="AS314" s="69">
        <f>1/(1+$F314)^(AS$4-Assumptions!$F$45-IF(Assumptions!$F$44="Year-end",0,0.5))</f>
        <v/>
      </c>
      <c r="AT314" s="69">
        <f>1/(1+$F314)^(AT$4-Assumptions!$F$45-IF(Assumptions!$F$44="Year-end",0,0.5))</f>
        <v/>
      </c>
      <c r="AU314" s="69">
        <f>1/(1+$F314)^(AU$4-Assumptions!$F$45-IF(Assumptions!$F$44="Year-end",0,0.5))</f>
        <v/>
      </c>
      <c r="AV314" s="69">
        <f>1/(1+$F314)^(AV$4-Assumptions!$F$45-IF(Assumptions!$F$44="Year-end",0,0.5))</f>
        <v/>
      </c>
      <c r="AW314" s="69">
        <f>1/(1+$F314)^(AW$4-Assumptions!$F$45-IF(Assumptions!$F$44="Year-end",0,0.5))</f>
        <v/>
      </c>
      <c r="AX314" s="69">
        <f>1/(1+$F314)^(AX$4-Assumptions!$F$45-IF(Assumptions!$F$44="Year-end",0,0.5))</f>
        <v/>
      </c>
      <c r="AY314" s="69">
        <f>1/(1+$F314)^(AY$4-Assumptions!$F$45-IF(Assumptions!$F$44="Year-end",0,0.5))</f>
        <v/>
      </c>
      <c r="AZ314" s="69">
        <f>1/(1+$F314)^(AZ$4-Assumptions!$F$45-IF(Assumptions!$F$44="Year-end",0,0.5))</f>
        <v/>
      </c>
      <c r="BA314" s="69">
        <f>1/(1+$F314)^(BA$4-Assumptions!$F$45-IF(Assumptions!$F$44="Year-end",0,0.5))</f>
        <v/>
      </c>
      <c r="BB314" s="69">
        <f>1/(1+$F314)^(BB$4-Assumptions!$F$45-IF(Assumptions!$F$44="Year-end",0,0.5))</f>
        <v/>
      </c>
      <c r="BC314" s="69">
        <f>1/(1+$F314)^(BC$4-Assumptions!$F$45-IF(Assumptions!$F$44="Year-end",0,0.5))</f>
        <v/>
      </c>
      <c r="BD314" s="69">
        <f>1/(1+$F314)^(BD$4-Assumptions!$F$45-IF(Assumptions!$F$44="Year-end",0,0.5))</f>
        <v/>
      </c>
      <c r="BE314" s="69">
        <f>1/(1+$F314)^(BE$4-Assumptions!$F$45-IF(Assumptions!$F$44="Year-end",0,0.5))</f>
        <v/>
      </c>
      <c r="BF314" s="69">
        <f>1/(1+$F314)^(BF$4-Assumptions!$F$45-IF(Assumptions!$F$44="Year-end",0,0.5))</f>
        <v/>
      </c>
      <c r="BG314" s="69">
        <f>1/(1+$F314)^(BG$4-Assumptions!$F$45-IF(Assumptions!$F$44="Year-end",0,0.5))</f>
        <v/>
      </c>
      <c r="BH314" s="69">
        <f>1/(1+$F314)^(BH$4-Assumptions!$F$45-IF(Assumptions!$F$44="Year-end",0,0.5))</f>
        <v/>
      </c>
      <c r="BI314" s="69">
        <f>1/(1+$F314)^(BI$4-Assumptions!$F$45-IF(Assumptions!$F$44="Year-end",0,0.5))</f>
        <v/>
      </c>
      <c r="BJ314" s="69">
        <f>1/(1+$F314)^(BJ$4-Assumptions!$F$45-IF(Assumptions!$F$44="Year-end",0,0.5))</f>
        <v/>
      </c>
      <c r="BK314" s="69">
        <f>1/(1+$F314)^(BK$4-Assumptions!$F$45-IF(Assumptions!$F$44="Year-end",0,0.5))</f>
        <v/>
      </c>
      <c r="BL314" s="69">
        <f>1/(1+$F314)^(BL$4-Assumptions!$F$45-IF(Assumptions!$F$44="Year-end",0,0.5))</f>
        <v/>
      </c>
      <c r="BM314" s="69">
        <f>1/(1+$F314)^(BM$4-Assumptions!$F$45-IF(Assumptions!$F$44="Year-end",0,0.5))</f>
        <v/>
      </c>
      <c r="BN314" s="69">
        <f>1/(1+$F314)^(BN$4-Assumptions!$F$45-IF(Assumptions!$F$44="Year-end",0,0.5))</f>
        <v/>
      </c>
      <c r="BO314" s="69">
        <f>1/(1+$F314)^(BO$4-Assumptions!$F$45-IF(Assumptions!$F$44="Year-end",0,0.5))</f>
        <v/>
      </c>
      <c r="BP314" s="69">
        <f>1/(1+$F314)^(BP$4-Assumptions!$F$45-IF(Assumptions!$F$44="Year-end",0,0.5))</f>
        <v/>
      </c>
      <c r="BQ314" s="69">
        <f>1/(1+$F314)^(BQ$4-Assumptions!$F$45-IF(Assumptions!$F$44="Year-end",0,0.5))</f>
        <v/>
      </c>
      <c r="BR314" s="69">
        <f>1/(1+$F314)^(BR$4-Assumptions!$F$45-IF(Assumptions!$F$44="Year-end",0,0.5))</f>
        <v/>
      </c>
      <c r="BS314" s="69">
        <f>1/(1+$F314)^(BS$4-Assumptions!$F$45-IF(Assumptions!$F$44="Year-end",0,0.5))</f>
        <v/>
      </c>
      <c r="BT314" s="69">
        <f>1/(1+$F314)^(BT$4-Assumptions!$F$45-IF(Assumptions!$F$44="Year-end",0,0.5))</f>
        <v/>
      </c>
      <c r="BU314" s="69">
        <f>1/(1+$F314)^(BU$4-Assumptions!$F$45-IF(Assumptions!$F$44="Year-end",0,0.5))</f>
        <v/>
      </c>
      <c r="BV314" s="69">
        <f>1/(1+$F314)^(BV$4-Assumptions!$F$45-IF(Assumptions!$F$44="Year-end",0,0.5))</f>
        <v/>
      </c>
      <c r="BW314" s="69">
        <f>1/(1+$F314)^(BW$4-Assumptions!$F$45-IF(Assumptions!$F$44="Year-end",0,0.5))</f>
        <v/>
      </c>
      <c r="BX314" s="69">
        <f>1/(1+$F314)^(BX$4-Assumptions!$F$45-IF(Assumptions!$F$44="Year-end",0,0.5))</f>
        <v/>
      </c>
      <c r="BY314" s="69">
        <f>1/(1+$F314)^(BY$4-Assumptions!$F$45-IF(Assumptions!$F$44="Year-end",0,0.5))</f>
        <v/>
      </c>
      <c r="BZ314" s="69">
        <f>1/(1+$F314)^(BZ$4-Assumptions!$F$45-IF(Assumptions!$F$44="Year-end",0,0.5))</f>
        <v/>
      </c>
      <c r="CA314" s="69">
        <f>1/(1+$F314)^(CA$4-Assumptions!$F$45-IF(Assumptions!$F$44="Year-end",0,0.5))</f>
        <v/>
      </c>
      <c r="CB314" s="69">
        <f>1/(1+$F314)^(CB$4-Assumptions!$F$45-IF(Assumptions!$F$44="Year-end",0,0.5))</f>
        <v/>
      </c>
      <c r="CC314" s="69">
        <f>1/(1+$F314)^(CC$4-Assumptions!$F$45-IF(Assumptions!$F$44="Year-end",0,0.5))</f>
        <v/>
      </c>
      <c r="CD314" s="69">
        <f>1/(1+$F314)^(CD$4-Assumptions!$F$45-IF(Assumptions!$F$44="Year-end",0,0.5))</f>
        <v/>
      </c>
      <c r="CE314" s="69">
        <f>1/(1+$F314)^(CE$4-Assumptions!$F$45-IF(Assumptions!$F$44="Year-end",0,0.5))</f>
        <v/>
      </c>
      <c r="CF314" s="69">
        <f>1/(1+$F314)^(CF$4-Assumptions!$F$45-IF(Assumptions!$F$44="Year-end",0,0.5))</f>
        <v/>
      </c>
      <c r="CG314" s="69">
        <f>1/(1+$F314)^(CG$4-Assumptions!$F$45-IF(Assumptions!$F$44="Year-end",0,0.5))</f>
        <v/>
      </c>
      <c r="CH314" s="69">
        <f>1/(1+$F314)^(CH$4-Assumptions!$F$45-IF(Assumptions!$F$44="Year-end",0,0.5))</f>
        <v/>
      </c>
      <c r="CI314" s="69">
        <f>1/(1+$F314)^(CI$4-Assumptions!$F$45-IF(Assumptions!$F$44="Year-end",0,0.5))</f>
        <v/>
      </c>
      <c r="CJ314" s="69">
        <f>1/(1+$F314)^(CJ$4-Assumptions!$F$45-IF(Assumptions!$F$44="Year-end",0,0.5))</f>
        <v/>
      </c>
      <c r="CK314" s="69">
        <f>1/(1+$F314)^(CK$4-Assumptions!$F$45-IF(Assumptions!$F$44="Year-end",0,0.5))</f>
        <v/>
      </c>
      <c r="CL314" s="69">
        <f>1/(1+$F314)^(CL$4-Assumptions!$F$45-IF(Assumptions!$F$44="Year-end",0,0.5))</f>
        <v/>
      </c>
      <c r="CM314" s="69">
        <f>1/(1+$F314)^(CM$4-Assumptions!$F$45-IF(Assumptions!$F$44="Year-end",0,0.5))</f>
        <v/>
      </c>
      <c r="CN314" s="69">
        <f>1/(1+$F314)^(CN$4-Assumptions!$F$45-IF(Assumptions!$F$44="Year-end",0,0.5))</f>
        <v/>
      </c>
      <c r="CO314" s="69">
        <f>1/(1+$F314)^(CO$4-Assumptions!$F$45-IF(Assumptions!$F$44="Year-end",0,0.5))</f>
        <v/>
      </c>
      <c r="CP314" s="69">
        <f>1/(1+$F314)^(CP$4-Assumptions!$F$45-IF(Assumptions!$F$44="Year-end",0,0.5))</f>
        <v/>
      </c>
      <c r="CQ314" s="69">
        <f>1/(1+$F314)^(CQ$4-Assumptions!$F$45-IF(Assumptions!$F$44="Year-end",0,0.5))</f>
        <v/>
      </c>
      <c r="CR314" s="69">
        <f>1/(1+$F314)^(CR$4-Assumptions!$F$45-IF(Assumptions!$F$44="Year-end",0,0.5))</f>
        <v/>
      </c>
      <c r="CS314" s="69">
        <f>1/(1+$F314)^(CS$4-Assumptions!$F$45-IF(Assumptions!$F$44="Year-end",0,0.5))</f>
        <v/>
      </c>
      <c r="CT314" s="69">
        <f>1/(1+$F314)^(CT$4-Assumptions!$F$45-IF(Assumptions!$F$44="Year-end",0,0.5))</f>
        <v/>
      </c>
      <c r="CU314" s="69">
        <f>1/(1+$F314)^(CU$4-Assumptions!$F$45-IF(Assumptions!$F$44="Year-end",0,0.5))</f>
        <v/>
      </c>
      <c r="CV314" s="69">
        <f>1/(1+$F314)^(CV$4-Assumptions!$F$45-IF(Assumptions!$F$44="Year-end",0,0.5))</f>
        <v/>
      </c>
      <c r="CW314" s="69">
        <f>1/(1+$F314)^(CW$4-Assumptions!$F$45-IF(Assumptions!$F$44="Year-end",0,0.5))</f>
        <v/>
      </c>
      <c r="CX314" s="69">
        <f>1/(1+$F314)^(CX$4-Assumptions!$F$45-IF(Assumptions!$F$44="Year-end",0,0.5))</f>
        <v/>
      </c>
      <c r="CY314" s="69">
        <f>1/(1+$F314)^(CY$4-Assumptions!$F$45-IF(Assumptions!$F$44="Year-end",0,0.5))</f>
        <v/>
      </c>
      <c r="CZ314" s="69">
        <f>1/(1+$F314)^(CZ$4-Assumptions!$F$45-IF(Assumptions!$F$44="Year-end",0,0.5))</f>
        <v/>
      </c>
      <c r="DA314" s="69">
        <f>1/(1+$F314)^(DA$4-Assumptions!$F$45-IF(Assumptions!$F$44="Year-end",0,0.5))</f>
        <v/>
      </c>
      <c r="DB314" s="69">
        <f>1/(1+$F314)^(DB$4-Assumptions!$F$45-IF(Assumptions!$F$44="Year-end",0,0.5))</f>
        <v/>
      </c>
    </row>
    <row r="315" outlineLevel="3">
      <c r="AA315" s="23" t="n"/>
      <c r="AB315" s="23" t="n"/>
      <c r="AC315" s="23" t="n"/>
      <c r="AD315" s="23" t="n"/>
      <c r="AE315" s="23" t="n"/>
      <c r="AF315" s="23" t="n"/>
      <c r="AG315" s="23" t="n"/>
      <c r="AH315" s="23" t="n"/>
      <c r="AI315" s="23" t="n"/>
      <c r="AJ315" s="23" t="n"/>
      <c r="AK315" s="23" t="n"/>
      <c r="AL315" s="23" t="n"/>
      <c r="AM315" s="23" t="n"/>
      <c r="AN315" s="23" t="n"/>
      <c r="AO315" s="23" t="n"/>
      <c r="AP315" s="23" t="n"/>
      <c r="AQ315" s="23" t="n"/>
      <c r="AR315" s="23" t="n"/>
      <c r="AS315" s="23" t="n"/>
      <c r="AT315" s="23" t="n"/>
      <c r="AU315" s="23" t="n"/>
      <c r="AV315" s="23" t="n"/>
      <c r="AW315" s="23" t="n"/>
      <c r="AX315" s="23" t="n"/>
      <c r="AY315" s="23" t="n"/>
      <c r="AZ315" s="23" t="n"/>
      <c r="BA315" s="23" t="n"/>
      <c r="BB315" s="23" t="n"/>
      <c r="BC315" s="23" t="n"/>
      <c r="BD315" s="23" t="n"/>
      <c r="BE315" s="23" t="n"/>
      <c r="BF315" s="23" t="n"/>
      <c r="BG315" s="23" t="n"/>
      <c r="BH315" s="23" t="n"/>
      <c r="BI315" s="23" t="n"/>
      <c r="BJ315" s="23" t="n"/>
      <c r="BK315" s="23" t="n"/>
      <c r="BL315" s="23" t="n"/>
      <c r="BM315" s="23" t="n"/>
      <c r="BN315" s="23" t="n"/>
      <c r="BO315" s="23" t="n"/>
      <c r="BP315" s="23" t="n"/>
      <c r="BQ315" s="23" t="n"/>
      <c r="BR315" s="23" t="n"/>
      <c r="BS315" s="23" t="n"/>
      <c r="BT315" s="23" t="n"/>
      <c r="BU315" s="23" t="n"/>
      <c r="BV315" s="23" t="n"/>
      <c r="BW315" s="23" t="n"/>
      <c r="BX315" s="23" t="n"/>
      <c r="BY315" s="23" t="n"/>
      <c r="BZ315" s="23" t="n"/>
      <c r="CA315" s="23" t="n"/>
      <c r="CB315" s="23" t="n"/>
      <c r="CC315" s="23" t="n"/>
      <c r="CD315" s="23" t="n"/>
      <c r="CE315" s="23" t="n"/>
      <c r="CF315" s="23" t="n"/>
      <c r="CG315" s="23" t="n"/>
      <c r="CH315" s="23" t="n"/>
      <c r="CI315" s="23" t="n"/>
      <c r="CJ315" s="23" t="n"/>
      <c r="CK315" s="23" t="n"/>
      <c r="CL315" s="23" t="n"/>
      <c r="CM315" s="23" t="n"/>
      <c r="CN315" s="23" t="n"/>
      <c r="CO315" s="23" t="n"/>
      <c r="CP315" s="23" t="n"/>
      <c r="CQ315" s="23" t="n"/>
      <c r="CR315" s="23" t="n"/>
      <c r="CS315" s="23" t="n"/>
      <c r="CT315" s="23" t="n"/>
      <c r="CU315" s="23" t="n"/>
      <c r="CV315" s="23" t="n"/>
      <c r="CW315" s="23" t="n"/>
      <c r="CX315" s="23" t="n"/>
      <c r="CY315" s="23" t="n"/>
      <c r="CZ315" s="23" t="n"/>
      <c r="DA315" s="23" t="n"/>
      <c r="DB315" s="23" t="n"/>
    </row>
    <row r="316" outlineLevel="3">
      <c r="E316" s="28" t="inlineStr">
        <is>
          <t>Pre-Tax Cash Flow</t>
        </is>
      </c>
      <c r="F316" s="64">
        <f>SUM(AA316:DB316)</f>
        <v/>
      </c>
      <c r="G316" s="21" t="n"/>
      <c r="Y316" s="22" t="n"/>
      <c r="AA316" s="38">
        <f>AA306+AA299+AA301</f>
        <v/>
      </c>
      <c r="AB316" s="38">
        <f>AB306+AB299+AB301</f>
        <v/>
      </c>
      <c r="AC316" s="38">
        <f>AC306+AC299+AC301</f>
        <v/>
      </c>
      <c r="AD316" s="38">
        <f>AD306+AD299+AD301</f>
        <v/>
      </c>
      <c r="AE316" s="38">
        <f>AE306+AE299+AE301</f>
        <v/>
      </c>
      <c r="AF316" s="38">
        <f>AF306+AF299+AF301</f>
        <v/>
      </c>
      <c r="AG316" s="38">
        <f>AG306+AG299+AG301</f>
        <v/>
      </c>
      <c r="AH316" s="38">
        <f>AH306+AH299+AH301</f>
        <v/>
      </c>
      <c r="AI316" s="38">
        <f>AI306+AI299+AI301</f>
        <v/>
      </c>
      <c r="AJ316" s="38">
        <f>AJ306+AJ299+AJ301</f>
        <v/>
      </c>
      <c r="AK316" s="38">
        <f>AK306+AK299+AK301</f>
        <v/>
      </c>
      <c r="AL316" s="38">
        <f>AL306+AL299+AL301</f>
        <v/>
      </c>
      <c r="AM316" s="38">
        <f>AM306+AM299+AM301</f>
        <v/>
      </c>
      <c r="AN316" s="38">
        <f>AN306+AN299+AN301</f>
        <v/>
      </c>
      <c r="AO316" s="38">
        <f>AO306+AO299+AO301</f>
        <v/>
      </c>
      <c r="AP316" s="38">
        <f>AP306+AP299+AP301</f>
        <v/>
      </c>
      <c r="AQ316" s="38">
        <f>AQ306+AQ299+AQ301</f>
        <v/>
      </c>
      <c r="AR316" s="38">
        <f>AR306+AR299+AR301</f>
        <v/>
      </c>
      <c r="AS316" s="38">
        <f>AS306+AS299+AS301</f>
        <v/>
      </c>
      <c r="AT316" s="38">
        <f>AT306+AT299+AT301</f>
        <v/>
      </c>
      <c r="AU316" s="38">
        <f>AU306+AU299+AU301</f>
        <v/>
      </c>
      <c r="AV316" s="38">
        <f>AV306+AV299+AV301</f>
        <v/>
      </c>
      <c r="AW316" s="38">
        <f>AW306+AW299+AW301</f>
        <v/>
      </c>
      <c r="AX316" s="38">
        <f>AX306+AX299+AX301</f>
        <v/>
      </c>
      <c r="AY316" s="38">
        <f>AY306+AY299+AY301</f>
        <v/>
      </c>
      <c r="AZ316" s="38">
        <f>AZ306+AZ299+AZ301</f>
        <v/>
      </c>
      <c r="BA316" s="38">
        <f>BA306+BA299+BA301</f>
        <v/>
      </c>
      <c r="BB316" s="38">
        <f>BB306+BB299+BB301</f>
        <v/>
      </c>
      <c r="BC316" s="38">
        <f>BC306+BC299+BC301</f>
        <v/>
      </c>
      <c r="BD316" s="38">
        <f>BD306+BD299+BD301</f>
        <v/>
      </c>
      <c r="BE316" s="38">
        <f>BE306+BE299+BE301</f>
        <v/>
      </c>
      <c r="BF316" s="38">
        <f>BF306+BF299+BF301</f>
        <v/>
      </c>
      <c r="BG316" s="38">
        <f>BG306+BG299+BG301</f>
        <v/>
      </c>
      <c r="BH316" s="38">
        <f>BH306+BH299+BH301</f>
        <v/>
      </c>
      <c r="BI316" s="38">
        <f>BI306+BI299+BI301</f>
        <v/>
      </c>
      <c r="BJ316" s="38">
        <f>BJ306+BJ299+BJ301</f>
        <v/>
      </c>
      <c r="BK316" s="38">
        <f>BK306+BK299+BK301</f>
        <v/>
      </c>
      <c r="BL316" s="38">
        <f>BL306+BL299+BL301</f>
        <v/>
      </c>
      <c r="BM316" s="38">
        <f>BM306+BM299+BM301</f>
        <v/>
      </c>
      <c r="BN316" s="38">
        <f>BN306+BN299+BN301</f>
        <v/>
      </c>
      <c r="BO316" s="38">
        <f>BO306+BO299+BO301</f>
        <v/>
      </c>
      <c r="BP316" s="38">
        <f>BP306+BP299+BP301</f>
        <v/>
      </c>
      <c r="BQ316" s="38">
        <f>BQ306+BQ299+BQ301</f>
        <v/>
      </c>
      <c r="BR316" s="38">
        <f>BR306+BR299+BR301</f>
        <v/>
      </c>
      <c r="BS316" s="38">
        <f>BS306+BS299+BS301</f>
        <v/>
      </c>
      <c r="BT316" s="38">
        <f>BT306+BT299+BT301</f>
        <v/>
      </c>
      <c r="BU316" s="38">
        <f>BU306+BU299+BU301</f>
        <v/>
      </c>
      <c r="BV316" s="38">
        <f>BV306+BV299+BV301</f>
        <v/>
      </c>
      <c r="BW316" s="38">
        <f>BW306+BW299+BW301</f>
        <v/>
      </c>
      <c r="BX316" s="38">
        <f>BX306+BX299+BX301</f>
        <v/>
      </c>
      <c r="BY316" s="38">
        <f>BY306+BY299+BY301</f>
        <v/>
      </c>
      <c r="BZ316" s="38">
        <f>BZ306+BZ299+BZ301</f>
        <v/>
      </c>
      <c r="CA316" s="38">
        <f>CA306+CA299+CA301</f>
        <v/>
      </c>
      <c r="CB316" s="38">
        <f>CB306+CB299+CB301</f>
        <v/>
      </c>
      <c r="CC316" s="38">
        <f>CC306+CC299+CC301</f>
        <v/>
      </c>
      <c r="CD316" s="38">
        <f>CD306+CD299+CD301</f>
        <v/>
      </c>
      <c r="CE316" s="38">
        <f>CE306+CE299+CE301</f>
        <v/>
      </c>
      <c r="CF316" s="38">
        <f>CF306+CF299+CF301</f>
        <v/>
      </c>
      <c r="CG316" s="38">
        <f>CG306+CG299+CG301</f>
        <v/>
      </c>
      <c r="CH316" s="38">
        <f>CH306+CH299+CH301</f>
        <v/>
      </c>
      <c r="CI316" s="38">
        <f>CI306+CI299+CI301</f>
        <v/>
      </c>
      <c r="CJ316" s="38">
        <f>CJ306+CJ299+CJ301</f>
        <v/>
      </c>
      <c r="CK316" s="38">
        <f>CK306+CK299+CK301</f>
        <v/>
      </c>
      <c r="CL316" s="38">
        <f>CL306+CL299+CL301</f>
        <v/>
      </c>
      <c r="CM316" s="38">
        <f>CM306+CM299+CM301</f>
        <v/>
      </c>
      <c r="CN316" s="38">
        <f>CN306+CN299+CN301</f>
        <v/>
      </c>
      <c r="CO316" s="38">
        <f>CO306+CO299+CO301</f>
        <v/>
      </c>
      <c r="CP316" s="38">
        <f>CP306+CP299+CP301</f>
        <v/>
      </c>
      <c r="CQ316" s="38">
        <f>CQ306+CQ299+CQ301</f>
        <v/>
      </c>
      <c r="CR316" s="38">
        <f>CR306+CR299+CR301</f>
        <v/>
      </c>
      <c r="CS316" s="38">
        <f>CS306+CS299+CS301</f>
        <v/>
      </c>
      <c r="CT316" s="38">
        <f>CT306+CT299+CT301</f>
        <v/>
      </c>
      <c r="CU316" s="38">
        <f>CU306+CU299+CU301</f>
        <v/>
      </c>
      <c r="CV316" s="38">
        <f>CV306+CV299+CV301</f>
        <v/>
      </c>
      <c r="CW316" s="38">
        <f>CW306+CW299+CW301</f>
        <v/>
      </c>
      <c r="CX316" s="38">
        <f>CX306+CX299+CX301</f>
        <v/>
      </c>
      <c r="CY316" s="38">
        <f>CY306+CY299+CY301</f>
        <v/>
      </c>
      <c r="CZ316" s="38">
        <f>CZ306+CZ299+CZ301</f>
        <v/>
      </c>
      <c r="DA316" s="38">
        <f>DA306+DA299+DA301</f>
        <v/>
      </c>
      <c r="DB316" s="38">
        <f>DB306+DB299+DB301</f>
        <v/>
      </c>
    </row>
    <row r="317" outlineLevel="3"/>
    <row r="318" outlineLevel="3">
      <c r="E318" s="70">
        <f>"Cumulative Pre-Tax Cash Flow ("&amp;Currency_unit&amp;"'M)"</f>
        <v/>
      </c>
      <c r="F318" s="71">
        <f>DB318</f>
        <v/>
      </c>
      <c r="H318" s="63" t="n"/>
      <c r="AA318" s="23">
        <f>Z318+AA316</f>
        <v/>
      </c>
      <c r="AB318" s="23">
        <f>AA318+AB316</f>
        <v/>
      </c>
      <c r="AC318" s="23">
        <f>AB318+AC316</f>
        <v/>
      </c>
      <c r="AD318" s="23">
        <f>AC318+AD316</f>
        <v/>
      </c>
      <c r="AE318" s="23">
        <f>AD318+AE316</f>
        <v/>
      </c>
      <c r="AF318" s="23">
        <f>AE318+AF316</f>
        <v/>
      </c>
      <c r="AG318" s="23">
        <f>AF318+AG316</f>
        <v/>
      </c>
      <c r="AH318" s="23">
        <f>AG318+AH316</f>
        <v/>
      </c>
      <c r="AI318" s="23">
        <f>AH318+AI316</f>
        <v/>
      </c>
      <c r="AJ318" s="23">
        <f>AI318+AJ316</f>
        <v/>
      </c>
      <c r="AK318" s="23">
        <f>AJ318+AK316</f>
        <v/>
      </c>
      <c r="AL318" s="23">
        <f>AK318+AL316</f>
        <v/>
      </c>
      <c r="AM318" s="23">
        <f>AL318+AM316</f>
        <v/>
      </c>
      <c r="AN318" s="23">
        <f>AM318+AN316</f>
        <v/>
      </c>
      <c r="AO318" s="23">
        <f>AN318+AO316</f>
        <v/>
      </c>
      <c r="AP318" s="23">
        <f>AO318+AP316</f>
        <v/>
      </c>
      <c r="AQ318" s="23">
        <f>AP318+AQ316</f>
        <v/>
      </c>
      <c r="AR318" s="23">
        <f>AQ318+AR316</f>
        <v/>
      </c>
      <c r="AS318" s="23">
        <f>AR318+AS316</f>
        <v/>
      </c>
      <c r="AT318" s="23">
        <f>AS318+AT316</f>
        <v/>
      </c>
      <c r="AU318" s="23">
        <f>AT318+AU316</f>
        <v/>
      </c>
      <c r="AV318" s="23">
        <f>AU318+AV316</f>
        <v/>
      </c>
      <c r="AW318" s="23">
        <f>AV318+AW316</f>
        <v/>
      </c>
      <c r="AX318" s="23">
        <f>AW318+AX316</f>
        <v/>
      </c>
      <c r="AY318" s="23">
        <f>AX318+AY316</f>
        <v/>
      </c>
      <c r="AZ318" s="23">
        <f>AY318+AZ316</f>
        <v/>
      </c>
      <c r="BA318" s="23">
        <f>AZ318+BA316</f>
        <v/>
      </c>
      <c r="BB318" s="23">
        <f>BA318+BB316</f>
        <v/>
      </c>
      <c r="BC318" s="23">
        <f>BB318+BC316</f>
        <v/>
      </c>
      <c r="BD318" s="23">
        <f>BC318+BD316</f>
        <v/>
      </c>
      <c r="BE318" s="23">
        <f>BD318+BE316</f>
        <v/>
      </c>
      <c r="BF318" s="23">
        <f>BE318+BF316</f>
        <v/>
      </c>
      <c r="BG318" s="23">
        <f>BF318+BG316</f>
        <v/>
      </c>
      <c r="BH318" s="23">
        <f>BG318+BH316</f>
        <v/>
      </c>
      <c r="BI318" s="23">
        <f>BH318+BI316</f>
        <v/>
      </c>
      <c r="BJ318" s="23">
        <f>BI318+BJ316</f>
        <v/>
      </c>
      <c r="BK318" s="23">
        <f>BJ318+BK316</f>
        <v/>
      </c>
      <c r="BL318" s="23">
        <f>BK318+BL316</f>
        <v/>
      </c>
      <c r="BM318" s="23">
        <f>BL318+BM316</f>
        <v/>
      </c>
      <c r="BN318" s="23">
        <f>BM318+BN316</f>
        <v/>
      </c>
      <c r="BO318" s="23">
        <f>BN318+BO316</f>
        <v/>
      </c>
      <c r="BP318" s="23">
        <f>BO318+BP316</f>
        <v/>
      </c>
      <c r="BQ318" s="23">
        <f>BP318+BQ316</f>
        <v/>
      </c>
      <c r="BR318" s="23">
        <f>BQ318+BR316</f>
        <v/>
      </c>
      <c r="BS318" s="23">
        <f>BR318+BS316</f>
        <v/>
      </c>
      <c r="BT318" s="23">
        <f>BS318+BT316</f>
        <v/>
      </c>
      <c r="BU318" s="23">
        <f>BT318+BU316</f>
        <v/>
      </c>
      <c r="BV318" s="23">
        <f>BU318+BV316</f>
        <v/>
      </c>
      <c r="BW318" s="23">
        <f>BV318+BW316</f>
        <v/>
      </c>
      <c r="BX318" s="23">
        <f>BW318+BX316</f>
        <v/>
      </c>
      <c r="BY318" s="23">
        <f>BX318+BY316</f>
        <v/>
      </c>
      <c r="BZ318" s="23">
        <f>BY318+BZ316</f>
        <v/>
      </c>
      <c r="CA318" s="23">
        <f>BZ318+CA316</f>
        <v/>
      </c>
      <c r="CB318" s="23">
        <f>CA318+CB316</f>
        <v/>
      </c>
      <c r="CC318" s="23">
        <f>CB318+CC316</f>
        <v/>
      </c>
      <c r="CD318" s="23">
        <f>CC318+CD316</f>
        <v/>
      </c>
      <c r="CE318" s="23">
        <f>CD318+CE316</f>
        <v/>
      </c>
      <c r="CF318" s="23">
        <f>CE318+CF316</f>
        <v/>
      </c>
      <c r="CG318" s="23">
        <f>CF318+CG316</f>
        <v/>
      </c>
      <c r="CH318" s="23">
        <f>CG318+CH316</f>
        <v/>
      </c>
      <c r="CI318" s="23">
        <f>CH318+CI316</f>
        <v/>
      </c>
      <c r="CJ318" s="23">
        <f>CI318+CJ316</f>
        <v/>
      </c>
      <c r="CK318" s="23">
        <f>CJ318+CK316</f>
        <v/>
      </c>
      <c r="CL318" s="23">
        <f>CK318+CL316</f>
        <v/>
      </c>
      <c r="CM318" s="23">
        <f>CL318+CM316</f>
        <v/>
      </c>
      <c r="CN318" s="23">
        <f>CM318+CN316</f>
        <v/>
      </c>
      <c r="CO318" s="23">
        <f>CN318+CO316</f>
        <v/>
      </c>
      <c r="CP318" s="23">
        <f>CO318+CP316</f>
        <v/>
      </c>
      <c r="CQ318" s="23">
        <f>CP318+CQ316</f>
        <v/>
      </c>
      <c r="CR318" s="23">
        <f>CQ318+CR316</f>
        <v/>
      </c>
      <c r="CS318" s="23">
        <f>CR318+CS316</f>
        <v/>
      </c>
      <c r="CT318" s="23">
        <f>CS318+CT316</f>
        <v/>
      </c>
      <c r="CU318" s="23">
        <f>CT318+CU316</f>
        <v/>
      </c>
      <c r="CV318" s="23">
        <f>CU318+CV316</f>
        <v/>
      </c>
      <c r="CW318" s="23">
        <f>CV318+CW316</f>
        <v/>
      </c>
      <c r="CX318" s="23">
        <f>CW318+CX316</f>
        <v/>
      </c>
      <c r="CY318" s="23">
        <f>CX318+CY316</f>
        <v/>
      </c>
      <c r="CZ318" s="23">
        <f>CY318+CZ316</f>
        <v/>
      </c>
      <c r="DA318" s="23">
        <f>CZ318+DA316</f>
        <v/>
      </c>
      <c r="DB318" s="23">
        <f>DA318+DB316</f>
        <v/>
      </c>
    </row>
    <row r="319" outlineLevel="3">
      <c r="E319" s="70" t="n"/>
      <c r="F319" s="71" t="n"/>
      <c r="H319" s="63" t="n"/>
      <c r="AA319" s="23" t="n"/>
      <c r="AB319" s="23" t="n"/>
      <c r="AC319" s="23" t="n"/>
      <c r="AD319" s="23" t="n"/>
      <c r="AE319" s="23" t="n"/>
      <c r="AF319" s="23" t="n"/>
      <c r="AG319" s="23" t="n"/>
      <c r="AH319" s="23" t="n"/>
      <c r="AI319" s="23" t="n"/>
      <c r="AJ319" s="23" t="n"/>
      <c r="AK319" s="23" t="n"/>
      <c r="AL319" s="23" t="n"/>
      <c r="AM319" s="23" t="n"/>
      <c r="AN319" s="23" t="n"/>
      <c r="AO319" s="23" t="n"/>
      <c r="AP319" s="23" t="n"/>
      <c r="AQ319" s="23" t="n"/>
      <c r="AR319" s="23" t="n"/>
      <c r="AS319" s="23" t="n"/>
      <c r="AT319" s="23" t="n"/>
      <c r="AU319" s="23" t="n"/>
      <c r="AV319" s="23" t="n"/>
      <c r="AW319" s="23" t="n"/>
      <c r="AX319" s="23" t="n"/>
      <c r="AY319" s="23" t="n"/>
      <c r="AZ319" s="23" t="n"/>
      <c r="BA319" s="23" t="n"/>
      <c r="BB319" s="23" t="n"/>
      <c r="BC319" s="23" t="n"/>
      <c r="BD319" s="23" t="n"/>
      <c r="BE319" s="23" t="n"/>
      <c r="BF319" s="23" t="n"/>
      <c r="BG319" s="23" t="n"/>
      <c r="BH319" s="23" t="n"/>
      <c r="BI319" s="23" t="n"/>
      <c r="BJ319" s="23" t="n"/>
      <c r="BK319" s="23" t="n"/>
      <c r="BL319" s="23" t="n"/>
      <c r="BM319" s="23" t="n"/>
      <c r="BN319" s="23" t="n"/>
      <c r="BO319" s="23" t="n"/>
      <c r="BP319" s="23" t="n"/>
      <c r="BQ319" s="23" t="n"/>
      <c r="BR319" s="23" t="n"/>
      <c r="BS319" s="23" t="n"/>
      <c r="BT319" s="23" t="n"/>
      <c r="BU319" s="23" t="n"/>
      <c r="BV319" s="23" t="n"/>
      <c r="BW319" s="23" t="n"/>
      <c r="BX319" s="23" t="n"/>
      <c r="BY319" s="23" t="n"/>
      <c r="BZ319" s="23" t="n"/>
      <c r="CA319" s="23" t="n"/>
      <c r="CB319" s="23" t="n"/>
      <c r="CC319" s="23" t="n"/>
      <c r="CD319" s="23" t="n"/>
      <c r="CE319" s="23" t="n"/>
      <c r="CF319" s="23" t="n"/>
      <c r="CG319" s="23" t="n"/>
      <c r="CH319" s="23" t="n"/>
      <c r="CI319" s="23" t="n"/>
      <c r="CJ319" s="23" t="n"/>
      <c r="CK319" s="23" t="n"/>
      <c r="CL319" s="23" t="n"/>
      <c r="CM319" s="23" t="n"/>
      <c r="CN319" s="23" t="n"/>
      <c r="CO319" s="23" t="n"/>
      <c r="CP319" s="23" t="n"/>
      <c r="CQ319" s="23" t="n"/>
      <c r="CR319" s="23" t="n"/>
      <c r="CS319" s="23" t="n"/>
      <c r="CT319" s="23" t="n"/>
      <c r="CU319" s="23" t="n"/>
      <c r="CV319" s="23" t="n"/>
      <c r="CW319" s="23" t="n"/>
      <c r="CX319" s="23" t="n"/>
      <c r="CY319" s="23" t="n"/>
      <c r="CZ319" s="23" t="n"/>
      <c r="DA319" s="23" t="n"/>
      <c r="DB319" s="23" t="n"/>
    </row>
    <row r="320" outlineLevel="3">
      <c r="E320" s="28" t="inlineStr">
        <is>
          <t>Present Value of FCFF</t>
        </is>
      </c>
      <c r="F320" s="64">
        <f>SUM(AA320:DB320)</f>
        <v/>
      </c>
      <c r="G320" s="21" t="n"/>
      <c r="Y320" s="22" t="n"/>
      <c r="AA320" s="38">
        <f>AA314*AA306</f>
        <v/>
      </c>
      <c r="AB320" s="38">
        <f>AB314*AB306</f>
        <v/>
      </c>
      <c r="AC320" s="38">
        <f>AC314*AC306</f>
        <v/>
      </c>
      <c r="AD320" s="38">
        <f>AD314*AD306</f>
        <v/>
      </c>
      <c r="AE320" s="38">
        <f>AE314*AE306</f>
        <v/>
      </c>
      <c r="AF320" s="38">
        <f>AF314*AF306</f>
        <v/>
      </c>
      <c r="AG320" s="38">
        <f>AG314*AG306</f>
        <v/>
      </c>
      <c r="AH320" s="38">
        <f>AH314*AH306</f>
        <v/>
      </c>
      <c r="AI320" s="38">
        <f>AI314*AI306</f>
        <v/>
      </c>
      <c r="AJ320" s="38">
        <f>AJ314*AJ306</f>
        <v/>
      </c>
      <c r="AK320" s="38">
        <f>AK314*AK306</f>
        <v/>
      </c>
      <c r="AL320" s="38">
        <f>AL314*AL306</f>
        <v/>
      </c>
      <c r="AM320" s="38">
        <f>AM314*AM306</f>
        <v/>
      </c>
      <c r="AN320" s="38">
        <f>AN314*AN306</f>
        <v/>
      </c>
      <c r="AO320" s="38">
        <f>AO314*AO306</f>
        <v/>
      </c>
      <c r="AP320" s="38">
        <f>AP314*AP306</f>
        <v/>
      </c>
      <c r="AQ320" s="38">
        <f>AQ314*AQ306</f>
        <v/>
      </c>
      <c r="AR320" s="38">
        <f>AR314*AR306</f>
        <v/>
      </c>
      <c r="AS320" s="38">
        <f>AS314*AS306</f>
        <v/>
      </c>
      <c r="AT320" s="38">
        <f>AT314*AT306</f>
        <v/>
      </c>
      <c r="AU320" s="38">
        <f>AU314*AU306</f>
        <v/>
      </c>
      <c r="AV320" s="38">
        <f>AV314*AV306</f>
        <v/>
      </c>
      <c r="AW320" s="38">
        <f>AW314*AW306</f>
        <v/>
      </c>
      <c r="AX320" s="38">
        <f>AX314*AX306</f>
        <v/>
      </c>
      <c r="AY320" s="38">
        <f>AY314*AY306</f>
        <v/>
      </c>
      <c r="AZ320" s="38">
        <f>AZ314*AZ306</f>
        <v/>
      </c>
      <c r="BA320" s="38">
        <f>BA314*BA306</f>
        <v/>
      </c>
      <c r="BB320" s="38">
        <f>BB314*BB306</f>
        <v/>
      </c>
      <c r="BC320" s="38">
        <f>BC314*BC306</f>
        <v/>
      </c>
      <c r="BD320" s="38">
        <f>BD314*BD306</f>
        <v/>
      </c>
      <c r="BE320" s="38">
        <f>BE314*BE306</f>
        <v/>
      </c>
      <c r="BF320" s="38">
        <f>BF314*BF306</f>
        <v/>
      </c>
      <c r="BG320" s="38">
        <f>BG314*BG306</f>
        <v/>
      </c>
      <c r="BH320" s="38">
        <f>BH314*BH306</f>
        <v/>
      </c>
      <c r="BI320" s="38">
        <f>BI314*BI306</f>
        <v/>
      </c>
      <c r="BJ320" s="38">
        <f>BJ314*BJ306</f>
        <v/>
      </c>
      <c r="BK320" s="38">
        <f>BK314*BK306</f>
        <v/>
      </c>
      <c r="BL320" s="38">
        <f>BL314*BL306</f>
        <v/>
      </c>
      <c r="BM320" s="38">
        <f>BM314*BM306</f>
        <v/>
      </c>
      <c r="BN320" s="38">
        <f>BN314*BN306</f>
        <v/>
      </c>
      <c r="BO320" s="38">
        <f>BO314*BO306</f>
        <v/>
      </c>
      <c r="BP320" s="38">
        <f>BP314*BP306</f>
        <v/>
      </c>
      <c r="BQ320" s="38">
        <f>BQ314*BQ306</f>
        <v/>
      </c>
      <c r="BR320" s="38">
        <f>BR314*BR306</f>
        <v/>
      </c>
      <c r="BS320" s="38">
        <f>BS314*BS306</f>
        <v/>
      </c>
      <c r="BT320" s="38">
        <f>BT314*BT306</f>
        <v/>
      </c>
      <c r="BU320" s="38">
        <f>BU314*BU306</f>
        <v/>
      </c>
      <c r="BV320" s="38">
        <f>BV314*BV306</f>
        <v/>
      </c>
      <c r="BW320" s="38">
        <f>BW314*BW306</f>
        <v/>
      </c>
      <c r="BX320" s="38">
        <f>BX314*BX306</f>
        <v/>
      </c>
      <c r="BY320" s="38">
        <f>BY314*BY306</f>
        <v/>
      </c>
      <c r="BZ320" s="38">
        <f>BZ314*BZ306</f>
        <v/>
      </c>
      <c r="CA320" s="38">
        <f>CA314*CA306</f>
        <v/>
      </c>
      <c r="CB320" s="38">
        <f>CB314*CB306</f>
        <v/>
      </c>
      <c r="CC320" s="38">
        <f>CC314*CC306</f>
        <v/>
      </c>
      <c r="CD320" s="38">
        <f>CD314*CD306</f>
        <v/>
      </c>
      <c r="CE320" s="38">
        <f>CE314*CE306</f>
        <v/>
      </c>
      <c r="CF320" s="38">
        <f>CF314*CF306</f>
        <v/>
      </c>
      <c r="CG320" s="38">
        <f>CG314*CG306</f>
        <v/>
      </c>
      <c r="CH320" s="38">
        <f>CH314*CH306</f>
        <v/>
      </c>
      <c r="CI320" s="38">
        <f>CI314*CI306</f>
        <v/>
      </c>
      <c r="CJ320" s="38">
        <f>CJ314*CJ306</f>
        <v/>
      </c>
      <c r="CK320" s="38">
        <f>CK314*CK306</f>
        <v/>
      </c>
      <c r="CL320" s="38">
        <f>CL314*CL306</f>
        <v/>
      </c>
      <c r="CM320" s="38">
        <f>CM314*CM306</f>
        <v/>
      </c>
      <c r="CN320" s="38">
        <f>CN314*CN306</f>
        <v/>
      </c>
      <c r="CO320" s="38">
        <f>CO314*CO306</f>
        <v/>
      </c>
      <c r="CP320" s="38">
        <f>CP314*CP306</f>
        <v/>
      </c>
      <c r="CQ320" s="38">
        <f>CQ314*CQ306</f>
        <v/>
      </c>
      <c r="CR320" s="38">
        <f>CR314*CR306</f>
        <v/>
      </c>
      <c r="CS320" s="38">
        <f>CS314*CS306</f>
        <v/>
      </c>
      <c r="CT320" s="38">
        <f>CT314*CT306</f>
        <v/>
      </c>
      <c r="CU320" s="38">
        <f>CU314*CU306</f>
        <v/>
      </c>
      <c r="CV320" s="38">
        <f>CV314*CV306</f>
        <v/>
      </c>
      <c r="CW320" s="38">
        <f>CW314*CW306</f>
        <v/>
      </c>
      <c r="CX320" s="38">
        <f>CX314*CX306</f>
        <v/>
      </c>
      <c r="CY320" s="38">
        <f>CY314*CY306</f>
        <v/>
      </c>
      <c r="CZ320" s="38">
        <f>CZ314*CZ306</f>
        <v/>
      </c>
      <c r="DA320" s="38">
        <f>DA314*DA306</f>
        <v/>
      </c>
      <c r="DB320" s="38">
        <f>DB314*DB306</f>
        <v/>
      </c>
    </row>
    <row r="321" outlineLevel="3"/>
    <row r="322" outlineLevel="3">
      <c r="E322" s="70">
        <f>"Cumulative FCFF ("&amp;Currency_unit&amp;"'M)"</f>
        <v/>
      </c>
      <c r="F322" s="71">
        <f>DB322</f>
        <v/>
      </c>
      <c r="H322" s="63" t="n"/>
      <c r="AA322" s="23">
        <f>Z322+AA306</f>
        <v/>
      </c>
      <c r="AB322" s="23">
        <f>AA322+AB306</f>
        <v/>
      </c>
      <c r="AC322" s="23">
        <f>AB322+AC306</f>
        <v/>
      </c>
      <c r="AD322" s="23">
        <f>AC322+AD306</f>
        <v/>
      </c>
      <c r="AE322" s="23">
        <f>AD322+AE306</f>
        <v/>
      </c>
      <c r="AF322" s="23">
        <f>AE322+AF306</f>
        <v/>
      </c>
      <c r="AG322" s="23">
        <f>AF322+AG306</f>
        <v/>
      </c>
      <c r="AH322" s="23">
        <f>AG322+AH306</f>
        <v/>
      </c>
      <c r="AI322" s="23">
        <f>AH322+AI306</f>
        <v/>
      </c>
      <c r="AJ322" s="23">
        <f>AI322+AJ306</f>
        <v/>
      </c>
      <c r="AK322" s="23">
        <f>AJ322+AK306</f>
        <v/>
      </c>
      <c r="AL322" s="23">
        <f>AK322+AL306</f>
        <v/>
      </c>
      <c r="AM322" s="23">
        <f>AL322+AM306</f>
        <v/>
      </c>
      <c r="AN322" s="23">
        <f>AM322+AN306</f>
        <v/>
      </c>
      <c r="AO322" s="23">
        <f>AN322+AO306</f>
        <v/>
      </c>
      <c r="AP322" s="23">
        <f>AO322+AP306</f>
        <v/>
      </c>
      <c r="AQ322" s="23">
        <f>AP322+AQ306</f>
        <v/>
      </c>
      <c r="AR322" s="23">
        <f>AQ322+AR306</f>
        <v/>
      </c>
      <c r="AS322" s="23">
        <f>AR322+AS306</f>
        <v/>
      </c>
      <c r="AT322" s="23">
        <f>AS322+AT306</f>
        <v/>
      </c>
      <c r="AU322" s="23">
        <f>AT322+AU306</f>
        <v/>
      </c>
      <c r="AV322" s="23">
        <f>AU322+AV306</f>
        <v/>
      </c>
      <c r="AW322" s="23">
        <f>AV322+AW306</f>
        <v/>
      </c>
      <c r="AX322" s="23">
        <f>AW322+AX306</f>
        <v/>
      </c>
      <c r="AY322" s="23">
        <f>AX322+AY306</f>
        <v/>
      </c>
      <c r="AZ322" s="23">
        <f>AY322+AZ306</f>
        <v/>
      </c>
      <c r="BA322" s="23">
        <f>AZ322+BA306</f>
        <v/>
      </c>
      <c r="BB322" s="23">
        <f>BA322+BB306</f>
        <v/>
      </c>
      <c r="BC322" s="23">
        <f>BB322+BC306</f>
        <v/>
      </c>
      <c r="BD322" s="23">
        <f>BC322+BD306</f>
        <v/>
      </c>
      <c r="BE322" s="23">
        <f>BD322+BE306</f>
        <v/>
      </c>
      <c r="BF322" s="23">
        <f>BE322+BF306</f>
        <v/>
      </c>
      <c r="BG322" s="23">
        <f>BF322+BG306</f>
        <v/>
      </c>
      <c r="BH322" s="23">
        <f>BG322+BH306</f>
        <v/>
      </c>
      <c r="BI322" s="23">
        <f>BH322+BI306</f>
        <v/>
      </c>
      <c r="BJ322" s="23">
        <f>BI322+BJ306</f>
        <v/>
      </c>
      <c r="BK322" s="23">
        <f>BJ322+BK306</f>
        <v/>
      </c>
      <c r="BL322" s="23">
        <f>BK322+BL306</f>
        <v/>
      </c>
      <c r="BM322" s="23">
        <f>BL322+BM306</f>
        <v/>
      </c>
      <c r="BN322" s="23">
        <f>BM322+BN306</f>
        <v/>
      </c>
      <c r="BO322" s="23">
        <f>BN322+BO306</f>
        <v/>
      </c>
      <c r="BP322" s="23">
        <f>BO322+BP306</f>
        <v/>
      </c>
      <c r="BQ322" s="23">
        <f>BP322+BQ306</f>
        <v/>
      </c>
      <c r="BR322" s="23">
        <f>BQ322+BR306</f>
        <v/>
      </c>
      <c r="BS322" s="23">
        <f>BR322+BS306</f>
        <v/>
      </c>
      <c r="BT322" s="23">
        <f>BS322+BT306</f>
        <v/>
      </c>
      <c r="BU322" s="23">
        <f>BT322+BU306</f>
        <v/>
      </c>
      <c r="BV322" s="23">
        <f>BU322+BV306</f>
        <v/>
      </c>
      <c r="BW322" s="23">
        <f>BV322+BW306</f>
        <v/>
      </c>
      <c r="BX322" s="23">
        <f>BW322+BX306</f>
        <v/>
      </c>
      <c r="BY322" s="23">
        <f>BX322+BY306</f>
        <v/>
      </c>
      <c r="BZ322" s="23">
        <f>BY322+BZ306</f>
        <v/>
      </c>
      <c r="CA322" s="23">
        <f>BZ322+CA306</f>
        <v/>
      </c>
      <c r="CB322" s="23">
        <f>CA322+CB306</f>
        <v/>
      </c>
      <c r="CC322" s="23">
        <f>CB322+CC306</f>
        <v/>
      </c>
      <c r="CD322" s="23">
        <f>CC322+CD306</f>
        <v/>
      </c>
      <c r="CE322" s="23">
        <f>CD322+CE306</f>
        <v/>
      </c>
      <c r="CF322" s="23">
        <f>CE322+CF306</f>
        <v/>
      </c>
      <c r="CG322" s="23">
        <f>CF322+CG306</f>
        <v/>
      </c>
      <c r="CH322" s="23">
        <f>CG322+CH306</f>
        <v/>
      </c>
      <c r="CI322" s="23">
        <f>CH322+CI306</f>
        <v/>
      </c>
      <c r="CJ322" s="23">
        <f>CI322+CJ306</f>
        <v/>
      </c>
      <c r="CK322" s="23">
        <f>CJ322+CK306</f>
        <v/>
      </c>
      <c r="CL322" s="23">
        <f>CK322+CL306</f>
        <v/>
      </c>
      <c r="CM322" s="23">
        <f>CL322+CM306</f>
        <v/>
      </c>
      <c r="CN322" s="23">
        <f>CM322+CN306</f>
        <v/>
      </c>
      <c r="CO322" s="23">
        <f>CN322+CO306</f>
        <v/>
      </c>
      <c r="CP322" s="23">
        <f>CO322+CP306</f>
        <v/>
      </c>
      <c r="CQ322" s="23">
        <f>CP322+CQ306</f>
        <v/>
      </c>
      <c r="CR322" s="23">
        <f>CQ322+CR306</f>
        <v/>
      </c>
      <c r="CS322" s="23">
        <f>CR322+CS306</f>
        <v/>
      </c>
      <c r="CT322" s="23">
        <f>CS322+CT306</f>
        <v/>
      </c>
      <c r="CU322" s="23">
        <f>CT322+CU306</f>
        <v/>
      </c>
      <c r="CV322" s="23">
        <f>CU322+CV306</f>
        <v/>
      </c>
      <c r="CW322" s="23">
        <f>CV322+CW306</f>
        <v/>
      </c>
      <c r="CX322" s="23">
        <f>CW322+CX306</f>
        <v/>
      </c>
      <c r="CY322" s="23">
        <f>CX322+CY306</f>
        <v/>
      </c>
      <c r="CZ322" s="23">
        <f>CY322+CZ306</f>
        <v/>
      </c>
      <c r="DA322" s="23">
        <f>CZ322+DA306</f>
        <v/>
      </c>
      <c r="DB322" s="23">
        <f>DA322+DB306</f>
        <v/>
      </c>
    </row>
    <row r="323" outlineLevel="3">
      <c r="E323" s="70" t="n"/>
      <c r="F323" s="71" t="n"/>
      <c r="H323" s="63" t="n"/>
      <c r="AA323" s="23" t="n"/>
      <c r="AB323" s="23" t="n"/>
      <c r="AC323" s="23" t="n"/>
      <c r="AD323" s="23" t="n"/>
      <c r="AE323" s="23" t="n"/>
      <c r="AF323" s="23" t="n"/>
      <c r="AG323" s="23" t="n"/>
      <c r="AH323" s="23" t="n"/>
      <c r="AI323" s="23" t="n"/>
      <c r="AJ323" s="23" t="n"/>
      <c r="AK323" s="23" t="n"/>
      <c r="AL323" s="23" t="n"/>
      <c r="AM323" s="23" t="n"/>
      <c r="AN323" s="23" t="n"/>
      <c r="AO323" s="23" t="n"/>
      <c r="AP323" s="23" t="n"/>
      <c r="AQ323" s="23" t="n"/>
      <c r="AR323" s="23" t="n"/>
      <c r="AS323" s="23" t="n"/>
      <c r="AT323" s="23" t="n"/>
      <c r="AU323" s="23" t="n"/>
      <c r="AV323" s="23" t="n"/>
      <c r="AW323" s="23" t="n"/>
      <c r="AX323" s="23" t="n"/>
      <c r="AY323" s="23" t="n"/>
      <c r="AZ323" s="23" t="n"/>
      <c r="BA323" s="23" t="n"/>
      <c r="BB323" s="23" t="n"/>
      <c r="BC323" s="23" t="n"/>
      <c r="BD323" s="23" t="n"/>
      <c r="BE323" s="23" t="n"/>
      <c r="BF323" s="23" t="n"/>
      <c r="BG323" s="23" t="n"/>
      <c r="BH323" s="23" t="n"/>
      <c r="BI323" s="23" t="n"/>
      <c r="BJ323" s="23" t="n"/>
      <c r="BK323" s="23" t="n"/>
      <c r="BL323" s="23" t="n"/>
      <c r="BM323" s="23" t="n"/>
      <c r="BN323" s="23" t="n"/>
      <c r="BO323" s="23" t="n"/>
      <c r="BP323" s="23" t="n"/>
      <c r="BQ323" s="23" t="n"/>
      <c r="BR323" s="23" t="n"/>
      <c r="BS323" s="23" t="n"/>
      <c r="BT323" s="23" t="n"/>
      <c r="BU323" s="23" t="n"/>
      <c r="BV323" s="23" t="n"/>
      <c r="BW323" s="23" t="n"/>
      <c r="BX323" s="23" t="n"/>
      <c r="BY323" s="23" t="n"/>
      <c r="BZ323" s="23" t="n"/>
      <c r="CA323" s="23" t="n"/>
      <c r="CB323" s="23" t="n"/>
      <c r="CC323" s="23" t="n"/>
      <c r="CD323" s="23" t="n"/>
      <c r="CE323" s="23" t="n"/>
      <c r="CF323" s="23" t="n"/>
      <c r="CG323" s="23" t="n"/>
      <c r="CH323" s="23" t="n"/>
      <c r="CI323" s="23" t="n"/>
      <c r="CJ323" s="23" t="n"/>
      <c r="CK323" s="23" t="n"/>
      <c r="CL323" s="23" t="n"/>
      <c r="CM323" s="23" t="n"/>
      <c r="CN323" s="23" t="n"/>
      <c r="CO323" s="23" t="n"/>
      <c r="CP323" s="23" t="n"/>
      <c r="CQ323" s="23" t="n"/>
      <c r="CR323" s="23" t="n"/>
      <c r="CS323" s="23" t="n"/>
      <c r="CT323" s="23" t="n"/>
      <c r="CU323" s="23" t="n"/>
      <c r="CV323" s="23" t="n"/>
      <c r="CW323" s="23" t="n"/>
      <c r="CX323" s="23" t="n"/>
      <c r="CY323" s="23" t="n"/>
      <c r="CZ323" s="23" t="n"/>
      <c r="DA323" s="23" t="n"/>
      <c r="DB323" s="23" t="n"/>
    </row>
    <row r="324" outlineLevel="3">
      <c r="E324" s="70" t="n"/>
      <c r="F324" s="71" t="n"/>
      <c r="H324" s="63" t="n"/>
      <c r="AA324" s="23" t="n"/>
      <c r="AB324" s="23" t="n"/>
      <c r="AC324" s="23" t="n"/>
      <c r="AD324" s="23" t="n"/>
      <c r="AE324" s="23" t="n"/>
      <c r="AF324" s="23" t="n"/>
      <c r="AG324" s="23" t="n"/>
      <c r="AH324" s="23" t="n"/>
      <c r="AI324" s="23" t="n"/>
      <c r="AJ324" s="23" t="n"/>
      <c r="AK324" s="23" t="n"/>
      <c r="AL324" s="23" t="n"/>
      <c r="AM324" s="23" t="n"/>
      <c r="AN324" s="23" t="n"/>
      <c r="AO324" s="23" t="n"/>
      <c r="AP324" s="23" t="n"/>
      <c r="AQ324" s="23" t="n"/>
      <c r="AR324" s="23" t="n"/>
      <c r="AS324" s="23" t="n"/>
      <c r="AT324" s="23" t="n"/>
      <c r="AU324" s="23" t="n"/>
      <c r="AV324" s="23" t="n"/>
      <c r="AW324" s="23" t="n"/>
      <c r="AX324" s="23" t="n"/>
      <c r="AY324" s="23" t="n"/>
      <c r="AZ324" s="23" t="n"/>
      <c r="BA324" s="23" t="n"/>
      <c r="BB324" s="23" t="n"/>
      <c r="BC324" s="23" t="n"/>
      <c r="BD324" s="23" t="n"/>
      <c r="BE324" s="23" t="n"/>
      <c r="BF324" s="23" t="n"/>
      <c r="BG324" s="23" t="n"/>
      <c r="BH324" s="23" t="n"/>
      <c r="BI324" s="23" t="n"/>
      <c r="BJ324" s="23" t="n"/>
      <c r="BK324" s="23" t="n"/>
      <c r="BL324" s="23" t="n"/>
      <c r="BM324" s="23" t="n"/>
      <c r="BN324" s="23" t="n"/>
      <c r="BO324" s="23" t="n"/>
      <c r="BP324" s="23" t="n"/>
      <c r="BQ324" s="23" t="n"/>
      <c r="BR324" s="23" t="n"/>
      <c r="BS324" s="23" t="n"/>
      <c r="BT324" s="23" t="n"/>
      <c r="BU324" s="23" t="n"/>
      <c r="BV324" s="23" t="n"/>
      <c r="BW324" s="23" t="n"/>
      <c r="BX324" s="23" t="n"/>
      <c r="BY324" s="23" t="n"/>
      <c r="BZ324" s="23" t="n"/>
      <c r="CA324" s="23" t="n"/>
      <c r="CB324" s="23" t="n"/>
      <c r="CC324" s="23" t="n"/>
      <c r="CD324" s="23" t="n"/>
      <c r="CE324" s="23" t="n"/>
      <c r="CF324" s="23" t="n"/>
      <c r="CG324" s="23" t="n"/>
      <c r="CH324" s="23" t="n"/>
      <c r="CI324" s="23" t="n"/>
      <c r="CJ324" s="23" t="n"/>
      <c r="CK324" s="23" t="n"/>
      <c r="CL324" s="23" t="n"/>
      <c r="CM324" s="23" t="n"/>
      <c r="CN324" s="23" t="n"/>
      <c r="CO324" s="23" t="n"/>
      <c r="CP324" s="23" t="n"/>
      <c r="CQ324" s="23" t="n"/>
      <c r="CR324" s="23" t="n"/>
      <c r="CS324" s="23" t="n"/>
      <c r="CT324" s="23" t="n"/>
      <c r="CU324" s="23" t="n"/>
      <c r="CV324" s="23" t="n"/>
      <c r="CW324" s="23" t="n"/>
      <c r="CX324" s="23" t="n"/>
      <c r="CY324" s="23" t="n"/>
      <c r="CZ324" s="23" t="n"/>
      <c r="DA324" s="23" t="n"/>
      <c r="DB324" s="23" t="n"/>
    </row>
    <row r="325" outlineLevel="3">
      <c r="E325" s="28" t="inlineStr">
        <is>
          <t>Present Value of FCFF (US Currency)</t>
        </is>
      </c>
      <c r="F325" s="64">
        <f>SUM(AA325:DB325)</f>
        <v/>
      </c>
      <c r="G325" s="21" t="n"/>
      <c r="H325" s="63" t="n"/>
      <c r="AA325" s="38">
        <f>AA314*AA308</f>
        <v/>
      </c>
      <c r="AB325" s="38">
        <f>AB314*AB308</f>
        <v/>
      </c>
      <c r="AC325" s="38">
        <f>AC314*AC308</f>
        <v/>
      </c>
      <c r="AD325" s="38">
        <f>AD314*AD308</f>
        <v/>
      </c>
      <c r="AE325" s="38">
        <f>AE314*AE308</f>
        <v/>
      </c>
      <c r="AF325" s="38">
        <f>AF314*AF308</f>
        <v/>
      </c>
      <c r="AG325" s="38">
        <f>AG314*AG308</f>
        <v/>
      </c>
      <c r="AH325" s="38">
        <f>AH314*AH308</f>
        <v/>
      </c>
      <c r="AI325" s="38">
        <f>AI314*AI308</f>
        <v/>
      </c>
      <c r="AJ325" s="38">
        <f>AJ314*AJ308</f>
        <v/>
      </c>
      <c r="AK325" s="38">
        <f>AK314*AK308</f>
        <v/>
      </c>
      <c r="AL325" s="38">
        <f>AL314*AL308</f>
        <v/>
      </c>
      <c r="AM325" s="38">
        <f>AM314*AM308</f>
        <v/>
      </c>
      <c r="AN325" s="38">
        <f>AN314*AN308</f>
        <v/>
      </c>
      <c r="AO325" s="38">
        <f>AO314*AO308</f>
        <v/>
      </c>
      <c r="AP325" s="38">
        <f>AP314*AP308</f>
        <v/>
      </c>
      <c r="AQ325" s="38">
        <f>AQ314*AQ308</f>
        <v/>
      </c>
      <c r="AR325" s="38">
        <f>AR314*AR308</f>
        <v/>
      </c>
      <c r="AS325" s="38">
        <f>AS314*AS308</f>
        <v/>
      </c>
      <c r="AT325" s="38">
        <f>AT314*AT308</f>
        <v/>
      </c>
      <c r="AU325" s="38">
        <f>AU314*AU308</f>
        <v/>
      </c>
      <c r="AV325" s="38">
        <f>AV314*AV308</f>
        <v/>
      </c>
      <c r="AW325" s="38">
        <f>AW314*AW308</f>
        <v/>
      </c>
      <c r="AX325" s="38">
        <f>AX314*AX308</f>
        <v/>
      </c>
      <c r="AY325" s="38">
        <f>AY314*AY308</f>
        <v/>
      </c>
      <c r="AZ325" s="38">
        <f>AZ314*AZ308</f>
        <v/>
      </c>
      <c r="BA325" s="38">
        <f>BA314*BA308</f>
        <v/>
      </c>
      <c r="BB325" s="38">
        <f>BB314*BB308</f>
        <v/>
      </c>
      <c r="BC325" s="38">
        <f>BC314*BC308</f>
        <v/>
      </c>
      <c r="BD325" s="38">
        <f>BD314*BD308</f>
        <v/>
      </c>
      <c r="BE325" s="38">
        <f>BE314*BE308</f>
        <v/>
      </c>
      <c r="BF325" s="38">
        <f>BF314*BF308</f>
        <v/>
      </c>
      <c r="BG325" s="38">
        <f>BG314*BG308</f>
        <v/>
      </c>
      <c r="BH325" s="38">
        <f>BH314*BH308</f>
        <v/>
      </c>
      <c r="BI325" s="38">
        <f>BI314*BI308</f>
        <v/>
      </c>
      <c r="BJ325" s="38">
        <f>BJ314*BJ308</f>
        <v/>
      </c>
      <c r="BK325" s="38">
        <f>BK314*BK308</f>
        <v/>
      </c>
      <c r="BL325" s="38">
        <f>BL314*BL308</f>
        <v/>
      </c>
      <c r="BM325" s="38">
        <f>BM314*BM308</f>
        <v/>
      </c>
      <c r="BN325" s="38">
        <f>BN314*BN308</f>
        <v/>
      </c>
      <c r="BO325" s="38">
        <f>BO314*BO308</f>
        <v/>
      </c>
      <c r="BP325" s="38">
        <f>BP314*BP308</f>
        <v/>
      </c>
      <c r="BQ325" s="38">
        <f>BQ314*BQ308</f>
        <v/>
      </c>
      <c r="BR325" s="38">
        <f>BR314*BR308</f>
        <v/>
      </c>
      <c r="BS325" s="38">
        <f>BS314*BS308</f>
        <v/>
      </c>
      <c r="BT325" s="38">
        <f>BT314*BT308</f>
        <v/>
      </c>
      <c r="BU325" s="38">
        <f>BU314*BU308</f>
        <v/>
      </c>
      <c r="BV325" s="38">
        <f>BV314*BV308</f>
        <v/>
      </c>
      <c r="BW325" s="38">
        <f>BW314*BW308</f>
        <v/>
      </c>
      <c r="BX325" s="38">
        <f>BX314*BX308</f>
        <v/>
      </c>
      <c r="BY325" s="38">
        <f>BY314*BY308</f>
        <v/>
      </c>
      <c r="BZ325" s="38">
        <f>BZ314*BZ308</f>
        <v/>
      </c>
      <c r="CA325" s="38">
        <f>CA314*CA308</f>
        <v/>
      </c>
      <c r="CB325" s="38">
        <f>CB314*CB308</f>
        <v/>
      </c>
      <c r="CC325" s="38">
        <f>CC314*CC308</f>
        <v/>
      </c>
      <c r="CD325" s="38">
        <f>CD314*CD308</f>
        <v/>
      </c>
      <c r="CE325" s="38">
        <f>CE314*CE308</f>
        <v/>
      </c>
      <c r="CF325" s="38">
        <f>CF314*CF308</f>
        <v/>
      </c>
      <c r="CG325" s="38">
        <f>CG314*CG308</f>
        <v/>
      </c>
      <c r="CH325" s="38">
        <f>CH314*CH308</f>
        <v/>
      </c>
      <c r="CI325" s="38">
        <f>CI314*CI308</f>
        <v/>
      </c>
      <c r="CJ325" s="38">
        <f>CJ314*CJ308</f>
        <v/>
      </c>
      <c r="CK325" s="38">
        <f>CK314*CK308</f>
        <v/>
      </c>
      <c r="CL325" s="38">
        <f>CL314*CL308</f>
        <v/>
      </c>
      <c r="CM325" s="38">
        <f>CM314*CM308</f>
        <v/>
      </c>
      <c r="CN325" s="38">
        <f>CN314*CN308</f>
        <v/>
      </c>
      <c r="CO325" s="38">
        <f>CO314*CO308</f>
        <v/>
      </c>
      <c r="CP325" s="38">
        <f>CP314*CP308</f>
        <v/>
      </c>
      <c r="CQ325" s="38">
        <f>CQ314*CQ308</f>
        <v/>
      </c>
      <c r="CR325" s="38">
        <f>CR314*CR308</f>
        <v/>
      </c>
      <c r="CS325" s="38">
        <f>CS314*CS308</f>
        <v/>
      </c>
      <c r="CT325" s="38">
        <f>CT314*CT308</f>
        <v/>
      </c>
      <c r="CU325" s="38">
        <f>CU314*CU308</f>
        <v/>
      </c>
      <c r="CV325" s="38">
        <f>CV314*CV308</f>
        <v/>
      </c>
      <c r="CW325" s="38">
        <f>CW314*CW308</f>
        <v/>
      </c>
      <c r="CX325" s="38">
        <f>CX314*CX308</f>
        <v/>
      </c>
      <c r="CY325" s="38">
        <f>CY314*CY308</f>
        <v/>
      </c>
      <c r="CZ325" s="38">
        <f>CZ314*CZ308</f>
        <v/>
      </c>
      <c r="DA325" s="38">
        <f>DA314*DA308</f>
        <v/>
      </c>
      <c r="DB325" s="38">
        <f>DB314*DB308</f>
        <v/>
      </c>
    </row>
    <row r="326" outlineLevel="3">
      <c r="F326" s="71" t="n"/>
      <c r="H326" s="63" t="n"/>
      <c r="AA326" s="23" t="n"/>
      <c r="AB326" s="23" t="n"/>
      <c r="AC326" s="23" t="n"/>
      <c r="AD326" s="23" t="n"/>
      <c r="AE326" s="23" t="n"/>
      <c r="AF326" s="23" t="n"/>
      <c r="AG326" s="23" t="n"/>
      <c r="AH326" s="23" t="n"/>
      <c r="AI326" s="23" t="n"/>
      <c r="AJ326" s="23" t="n"/>
      <c r="AK326" s="23" t="n"/>
      <c r="AL326" s="23" t="n"/>
      <c r="AM326" s="23" t="n"/>
      <c r="AN326" s="23" t="n"/>
      <c r="AO326" s="23" t="n"/>
      <c r="AP326" s="23" t="n"/>
      <c r="AQ326" s="23" t="n"/>
      <c r="AR326" s="23" t="n"/>
      <c r="AS326" s="23" t="n"/>
      <c r="AT326" s="23" t="n"/>
      <c r="AU326" s="23" t="n"/>
      <c r="AV326" s="23" t="n"/>
      <c r="AW326" s="23" t="n"/>
      <c r="AX326" s="23" t="n"/>
      <c r="AY326" s="23" t="n"/>
      <c r="AZ326" s="23" t="n"/>
      <c r="BA326" s="23" t="n"/>
      <c r="BB326" s="23" t="n"/>
      <c r="BC326" s="23" t="n"/>
      <c r="BD326" s="23" t="n"/>
      <c r="BE326" s="23" t="n"/>
      <c r="BF326" s="23" t="n"/>
      <c r="BG326" s="23" t="n"/>
      <c r="BH326" s="23" t="n"/>
      <c r="BI326" s="23" t="n"/>
      <c r="BJ326" s="23" t="n"/>
      <c r="BK326" s="23" t="n"/>
      <c r="BL326" s="23" t="n"/>
      <c r="BM326" s="23" t="n"/>
      <c r="BN326" s="23" t="n"/>
      <c r="BO326" s="23" t="n"/>
      <c r="BP326" s="23" t="n"/>
      <c r="BQ326" s="23" t="n"/>
      <c r="BR326" s="23" t="n"/>
      <c r="BS326" s="23" t="n"/>
      <c r="BT326" s="23" t="n"/>
      <c r="BU326" s="23" t="n"/>
      <c r="BV326" s="23" t="n"/>
      <c r="BW326" s="23" t="n"/>
      <c r="BX326" s="23" t="n"/>
      <c r="BY326" s="23" t="n"/>
      <c r="BZ326" s="23" t="n"/>
      <c r="CA326" s="23" t="n"/>
      <c r="CB326" s="23" t="n"/>
      <c r="CC326" s="23" t="n"/>
      <c r="CD326" s="23" t="n"/>
      <c r="CE326" s="23" t="n"/>
      <c r="CF326" s="23" t="n"/>
      <c r="CG326" s="23" t="n"/>
      <c r="CH326" s="23" t="n"/>
      <c r="CI326" s="23" t="n"/>
      <c r="CJ326" s="23" t="n"/>
      <c r="CK326" s="23" t="n"/>
      <c r="CL326" s="23" t="n"/>
      <c r="CM326" s="23" t="n"/>
      <c r="CN326" s="23" t="n"/>
      <c r="CO326" s="23" t="n"/>
      <c r="CP326" s="23" t="n"/>
      <c r="CQ326" s="23" t="n"/>
      <c r="CR326" s="23" t="n"/>
      <c r="CS326" s="23" t="n"/>
      <c r="CT326" s="23" t="n"/>
      <c r="CU326" s="23" t="n"/>
      <c r="CV326" s="23" t="n"/>
      <c r="CW326" s="23" t="n"/>
      <c r="CX326" s="23" t="n"/>
      <c r="CY326" s="23" t="n"/>
      <c r="CZ326" s="23" t="n"/>
      <c r="DA326" s="23" t="n"/>
      <c r="DB326" s="23" t="n"/>
    </row>
    <row r="327" outlineLevel="3">
      <c r="E327" s="70" t="inlineStr">
        <is>
          <t>Cumulative FCFF (US Currency)</t>
        </is>
      </c>
      <c r="F327" s="71">
        <f>DB327</f>
        <v/>
      </c>
      <c r="H327" s="63" t="n"/>
      <c r="AA327" s="23">
        <f>Z327+AA308</f>
        <v/>
      </c>
      <c r="AB327" s="23">
        <f>AA327+AB308</f>
        <v/>
      </c>
      <c r="AC327" s="23">
        <f>AB327+AC308</f>
        <v/>
      </c>
      <c r="AD327" s="23">
        <f>AC327+AD308</f>
        <v/>
      </c>
      <c r="AE327" s="23">
        <f>AD327+AE308</f>
        <v/>
      </c>
      <c r="AF327" s="23">
        <f>AE327+AF308</f>
        <v/>
      </c>
      <c r="AG327" s="23">
        <f>AF327+AG308</f>
        <v/>
      </c>
      <c r="AH327" s="23">
        <f>AG327+AH308</f>
        <v/>
      </c>
      <c r="AI327" s="23">
        <f>AH327+AI308</f>
        <v/>
      </c>
      <c r="AJ327" s="23">
        <f>AI327+AJ308</f>
        <v/>
      </c>
      <c r="AK327" s="23">
        <f>AJ327+AK308</f>
        <v/>
      </c>
      <c r="AL327" s="23">
        <f>AK327+AL308</f>
        <v/>
      </c>
      <c r="AM327" s="23">
        <f>AL327+AM308</f>
        <v/>
      </c>
      <c r="AN327" s="23">
        <f>AM327+AN308</f>
        <v/>
      </c>
      <c r="AO327" s="23">
        <f>AN327+AO308</f>
        <v/>
      </c>
      <c r="AP327" s="23">
        <f>AO327+AP308</f>
        <v/>
      </c>
      <c r="AQ327" s="23">
        <f>AP327+AQ308</f>
        <v/>
      </c>
      <c r="AR327" s="23">
        <f>AQ327+AR308</f>
        <v/>
      </c>
      <c r="AS327" s="23">
        <f>AR327+AS308</f>
        <v/>
      </c>
      <c r="AT327" s="23">
        <f>AS327+AT308</f>
        <v/>
      </c>
      <c r="AU327" s="23">
        <f>AT327+AU308</f>
        <v/>
      </c>
      <c r="AV327" s="23">
        <f>AU327+AV308</f>
        <v/>
      </c>
      <c r="AW327" s="23">
        <f>AV327+AW308</f>
        <v/>
      </c>
      <c r="AX327" s="23">
        <f>AW327+AX308</f>
        <v/>
      </c>
      <c r="AY327" s="23">
        <f>AX327+AY308</f>
        <v/>
      </c>
      <c r="AZ327" s="23">
        <f>AY327+AZ308</f>
        <v/>
      </c>
      <c r="BA327" s="23">
        <f>AZ327+BA308</f>
        <v/>
      </c>
      <c r="BB327" s="23">
        <f>BA327+BB308</f>
        <v/>
      </c>
      <c r="BC327" s="23">
        <f>BB327+BC308</f>
        <v/>
      </c>
      <c r="BD327" s="23">
        <f>BC327+BD308</f>
        <v/>
      </c>
      <c r="BE327" s="23">
        <f>BD327+BE308</f>
        <v/>
      </c>
      <c r="BF327" s="23">
        <f>BE327+BF308</f>
        <v/>
      </c>
      <c r="BG327" s="23">
        <f>BF327+BG308</f>
        <v/>
      </c>
      <c r="BH327" s="23">
        <f>BG327+BH308</f>
        <v/>
      </c>
      <c r="BI327" s="23">
        <f>BH327+BI308</f>
        <v/>
      </c>
      <c r="BJ327" s="23">
        <f>BI327+BJ308</f>
        <v/>
      </c>
      <c r="BK327" s="23">
        <f>BJ327+BK308</f>
        <v/>
      </c>
      <c r="BL327" s="23">
        <f>BK327+BL308</f>
        <v/>
      </c>
      <c r="BM327" s="23">
        <f>BL327+BM308</f>
        <v/>
      </c>
      <c r="BN327" s="23">
        <f>BM327+BN308</f>
        <v/>
      </c>
      <c r="BO327" s="23">
        <f>BN327+BO308</f>
        <v/>
      </c>
      <c r="BP327" s="23">
        <f>BO327+BP308</f>
        <v/>
      </c>
      <c r="BQ327" s="23">
        <f>BP327+BQ308</f>
        <v/>
      </c>
      <c r="BR327" s="23">
        <f>BQ327+BR308</f>
        <v/>
      </c>
      <c r="BS327" s="23">
        <f>BR327+BS308</f>
        <v/>
      </c>
      <c r="BT327" s="23">
        <f>BS327+BT308</f>
        <v/>
      </c>
      <c r="BU327" s="23">
        <f>BT327+BU308</f>
        <v/>
      </c>
      <c r="BV327" s="23">
        <f>BU327+BV308</f>
        <v/>
      </c>
      <c r="BW327" s="23">
        <f>BV327+BW308</f>
        <v/>
      </c>
      <c r="BX327" s="23">
        <f>BW327+BX308</f>
        <v/>
      </c>
      <c r="BY327" s="23">
        <f>BX327+BY308</f>
        <v/>
      </c>
      <c r="BZ327" s="23">
        <f>BY327+BZ308</f>
        <v/>
      </c>
      <c r="CA327" s="23">
        <f>BZ327+CA308</f>
        <v/>
      </c>
      <c r="CB327" s="23">
        <f>CA327+CB308</f>
        <v/>
      </c>
      <c r="CC327" s="23">
        <f>CB327+CC308</f>
        <v/>
      </c>
      <c r="CD327" s="23">
        <f>CC327+CD308</f>
        <v/>
      </c>
      <c r="CE327" s="23">
        <f>CD327+CE308</f>
        <v/>
      </c>
      <c r="CF327" s="23">
        <f>CE327+CF308</f>
        <v/>
      </c>
      <c r="CG327" s="23">
        <f>CF327+CG308</f>
        <v/>
      </c>
      <c r="CH327" s="23">
        <f>CG327+CH308</f>
        <v/>
      </c>
      <c r="CI327" s="23">
        <f>CH327+CI308</f>
        <v/>
      </c>
      <c r="CJ327" s="23">
        <f>CI327+CJ308</f>
        <v/>
      </c>
      <c r="CK327" s="23">
        <f>CJ327+CK308</f>
        <v/>
      </c>
      <c r="CL327" s="23">
        <f>CK327+CL308</f>
        <v/>
      </c>
      <c r="CM327" s="23">
        <f>CL327+CM308</f>
        <v/>
      </c>
      <c r="CN327" s="23">
        <f>CM327+CN308</f>
        <v/>
      </c>
      <c r="CO327" s="23">
        <f>CN327+CO308</f>
        <v/>
      </c>
      <c r="CP327" s="23">
        <f>CO327+CP308</f>
        <v/>
      </c>
      <c r="CQ327" s="23">
        <f>CP327+CQ308</f>
        <v/>
      </c>
      <c r="CR327" s="23">
        <f>CQ327+CR308</f>
        <v/>
      </c>
      <c r="CS327" s="23">
        <f>CR327+CS308</f>
        <v/>
      </c>
      <c r="CT327" s="23">
        <f>CS327+CT308</f>
        <v/>
      </c>
      <c r="CU327" s="23">
        <f>CT327+CU308</f>
        <v/>
      </c>
      <c r="CV327" s="23">
        <f>CU327+CV308</f>
        <v/>
      </c>
      <c r="CW327" s="23">
        <f>CV327+CW308</f>
        <v/>
      </c>
      <c r="CX327" s="23">
        <f>CW327+CX308</f>
        <v/>
      </c>
      <c r="CY327" s="23">
        <f>CX327+CY308</f>
        <v/>
      </c>
      <c r="CZ327" s="23">
        <f>CY327+CZ308</f>
        <v/>
      </c>
      <c r="DA327" s="23">
        <f>CZ327+DA308</f>
        <v/>
      </c>
      <c r="DB327" s="23">
        <f>DA327+DB308</f>
        <v/>
      </c>
    </row>
    <row r="328" outlineLevel="2"/>
    <row r="329" outlineLevel="2">
      <c r="E329" s="66" t="n"/>
      <c r="H329" s="63" t="n"/>
    </row>
    <row r="330" outlineLevel="2"/>
    <row r="331" outlineLevel="1" ht="18" customHeight="1">
      <c r="A331" s="39" t="inlineStr">
        <is>
          <t>End of Sheet</t>
        </is>
      </c>
      <c r="B331" s="39" t="n"/>
      <c r="C331" s="39" t="n"/>
      <c r="D331" s="39" t="n"/>
      <c r="E331" s="39" t="n"/>
      <c r="F331" s="39" t="n"/>
      <c r="G331" s="39" t="n"/>
      <c r="H331" s="39" t="n"/>
      <c r="I331" s="39" t="n"/>
      <c r="J331" s="39" t="n"/>
      <c r="K331" s="39" t="n"/>
      <c r="L331" s="39" t="n"/>
      <c r="M331" s="39" t="n"/>
      <c r="N331" s="39" t="n"/>
      <c r="O331" s="39" t="n"/>
      <c r="P331" s="39" t="n"/>
      <c r="Q331" s="39" t="n"/>
      <c r="R331" s="39" t="n"/>
      <c r="S331" s="39" t="n"/>
      <c r="T331" s="39" t="n"/>
      <c r="U331" s="39" t="n"/>
      <c r="V331" s="39" t="n"/>
      <c r="W331" s="39" t="n"/>
      <c r="X331" s="39" t="n"/>
      <c r="Y331" s="39" t="n"/>
      <c r="Z331" s="39" t="n"/>
      <c r="AA331" s="39" t="n"/>
      <c r="AB331" s="39" t="n"/>
      <c r="AC331" s="39" t="n"/>
      <c r="AD331" s="39" t="n"/>
      <c r="AE331" s="39" t="n"/>
      <c r="AF331" s="39" t="n"/>
      <c r="AG331" s="39" t="n"/>
      <c r="AH331" s="39" t="n"/>
      <c r="AI331" s="39" t="n"/>
      <c r="AJ331" s="39" t="n"/>
      <c r="AK331" s="39" t="n"/>
      <c r="AL331" s="39" t="n"/>
      <c r="AM331" s="39" t="n"/>
      <c r="AN331" s="39" t="n"/>
      <c r="AO331" s="39" t="n"/>
      <c r="AP331" s="39" t="n"/>
      <c r="AQ331" s="39" t="n"/>
      <c r="AR331" s="39" t="n"/>
      <c r="AS331" s="39" t="n"/>
      <c r="AT331" s="39" t="n"/>
      <c r="AU331" s="39" t="n"/>
      <c r="AV331" s="39" t="n"/>
      <c r="AW331" s="39" t="n"/>
      <c r="AX331" s="39" t="n"/>
      <c r="AY331" s="39" t="n"/>
      <c r="AZ331" s="39" t="n"/>
      <c r="BA331" s="39" t="n"/>
      <c r="BB331" s="39" t="n"/>
      <c r="BC331" s="39" t="n"/>
      <c r="BD331" s="39" t="n"/>
      <c r="BE331" s="39" t="n"/>
      <c r="BF331" s="39" t="n"/>
      <c r="BG331" s="39" t="n"/>
      <c r="BH331" s="39" t="n"/>
      <c r="BI331" s="39" t="n"/>
      <c r="BJ331" s="39" t="n"/>
      <c r="BK331" s="39" t="n"/>
      <c r="BL331" s="39" t="n"/>
      <c r="BM331" s="39" t="n"/>
      <c r="BN331" s="39" t="n"/>
      <c r="BO331" s="39" t="n"/>
      <c r="BP331" s="39" t="n"/>
      <c r="BQ331" s="39" t="n"/>
      <c r="BR331" s="39" t="n"/>
      <c r="BS331" s="39" t="n"/>
      <c r="BT331" s="39" t="n"/>
      <c r="BU331" s="39" t="n"/>
      <c r="BV331" s="39" t="n"/>
      <c r="BW331" s="39" t="n"/>
      <c r="BX331" s="39" t="n"/>
      <c r="BY331" s="39" t="n"/>
      <c r="BZ331" s="39" t="n"/>
      <c r="CA331" s="39" t="n"/>
      <c r="CB331" s="39" t="n"/>
      <c r="CC331" s="39" t="n"/>
      <c r="CD331" s="39" t="n"/>
      <c r="CE331" s="39" t="n"/>
      <c r="CF331" s="39" t="n"/>
      <c r="CG331" s="39" t="n"/>
      <c r="CH331" s="39" t="n"/>
      <c r="CI331" s="39" t="n"/>
      <c r="CJ331" s="39" t="n"/>
      <c r="CK331" s="39" t="n"/>
      <c r="CL331" s="39" t="n"/>
      <c r="CM331" s="39" t="n"/>
      <c r="CN331" s="39" t="n"/>
      <c r="CO331" s="39" t="n"/>
      <c r="CP331" s="39" t="n"/>
      <c r="CQ331" s="39" t="n"/>
      <c r="CR331" s="39" t="n"/>
      <c r="CS331" s="39" t="n"/>
      <c r="CT331" s="39" t="n"/>
      <c r="CU331" s="39" t="n"/>
      <c r="CV331" s="39" t="n"/>
      <c r="CW331" s="39" t="n"/>
      <c r="CX331" s="39" t="n"/>
      <c r="CY331" s="39" t="n"/>
      <c r="CZ331" s="39" t="n"/>
      <c r="DA331" s="39" t="n"/>
      <c r="DB331" s="39" t="n"/>
      <c r="DC331" s="39" t="n"/>
    </row>
  </sheetData>
  <pageMargins left="0.7" right="0.7" top="0.75" bottom="0.75" header="0.3" footer="0.3"/>
  <pageSetup orientation="portrait"/>
</worksheet>
</file>

<file path=xl/worksheets/sheet5.xml><?xml version="1.0" encoding="utf-8"?>
<worksheet xmlns="http://schemas.openxmlformats.org/spreadsheetml/2006/main">
  <sheetPr>
    <tabColor rgb="FFFFC000"/>
    <outlinePr summaryBelow="1" summaryRight="1"/>
    <pageSetUpPr/>
  </sheetPr>
  <dimension ref="A1:DC126"/>
  <sheetViews>
    <sheetView showGridLines="0" zoomScale="50" zoomScaleNormal="50" workbookViewId="0">
      <pane xSplit="26" ySplit="6" topLeftCell="AA15" activePane="bottomRight" state="frozen"/>
      <selection activeCell="AA7" sqref="AA7"/>
      <selection pane="topRight" activeCell="AA7" sqref="AA7"/>
      <selection pane="bottomLeft" activeCell="AA7" sqref="AA7"/>
      <selection pane="bottomRight" activeCell="AA3" sqref="AA3:DB3"/>
    </sheetView>
  </sheetViews>
  <sheetFormatPr baseColWidth="8" defaultColWidth="0" defaultRowHeight="14.4" outlineLevelRow="3"/>
  <cols>
    <col width="2.5546875" customWidth="1" style="2" min="1" max="1"/>
    <col width="3.5546875" customWidth="1" style="2" min="2" max="4"/>
    <col width="45.44140625" bestFit="1" customWidth="1" style="2" min="5" max="5"/>
    <col width="22.44140625" bestFit="1" customWidth="1" style="2" min="6" max="6"/>
    <col width="15.5546875" customWidth="1" style="2" min="7" max="7"/>
    <col width="50.5546875" customWidth="1" style="2" min="8" max="8"/>
    <col width="15.5546875" customWidth="1" style="2" min="9" max="9"/>
    <col width="34" customWidth="1" min="10" max="10"/>
    <col width="2.5546875" customWidth="1" style="2" min="11" max="11"/>
    <col outlineLevel="1" width="2.5546875" customWidth="1" style="2" min="12" max="24"/>
    <col width="15.5546875" customWidth="1" style="2" min="25" max="25"/>
    <col width="2.5546875" customWidth="1" style="2" min="26" max="26"/>
    <col width="10.5546875" bestFit="1" customWidth="1" style="2" min="27" max="27"/>
    <col width="10.44140625" bestFit="1" customWidth="1" style="2" min="28" max="30"/>
    <col width="10.5546875" bestFit="1" customWidth="1" style="2" min="31" max="31"/>
    <col width="10.44140625" bestFit="1" customWidth="1" style="2" min="32" max="34"/>
    <col width="10.5546875" bestFit="1" customWidth="1" style="2" min="35" max="35"/>
    <col width="11.44140625" bestFit="1" customWidth="1" style="2" min="36" max="75"/>
    <col hidden="1" width="13" customWidth="1" min="41" max="41"/>
    <col hidden="1" width="13" customWidth="1" min="42" max="42"/>
    <col hidden="1" width="13" customWidth="1" min="43" max="43"/>
    <col hidden="1" width="13" customWidth="1" min="44" max="44"/>
    <col hidden="1" width="13" customWidth="1" min="45" max="45"/>
    <col hidden="1" width="13" customWidth="1" min="46" max="46"/>
    <col hidden="1" width="13" customWidth="1" min="47" max="47"/>
    <col hidden="1" width="13" customWidth="1" min="48" max="48"/>
    <col hidden="1" width="13" customWidth="1" min="49" max="49"/>
    <col hidden="1" width="13" customWidth="1" min="50" max="50"/>
    <col hidden="1" width="13" customWidth="1" min="51" max="51"/>
    <col hidden="1" width="13" customWidth="1" min="52" max="52"/>
    <col hidden="1" width="13" customWidth="1" min="53" max="53"/>
    <col hidden="1" width="13" customWidth="1" min="54" max="54"/>
    <col hidden="1" width="13" customWidth="1" min="55" max="55"/>
    <col hidden="1" width="13" customWidth="1" min="56" max="56"/>
    <col hidden="1" width="13" customWidth="1" min="57" max="57"/>
    <col hidden="1" width="13" customWidth="1" min="58" max="58"/>
    <col hidden="1" width="13" customWidth="1" min="59" max="59"/>
    <col hidden="1" width="13" customWidth="1" min="60" max="60"/>
    <col hidden="1" width="13" customWidth="1" min="61" max="61"/>
    <col hidden="1" width="13" customWidth="1" min="62" max="62"/>
    <col hidden="1" width="13" customWidth="1" min="63" max="63"/>
    <col hidden="1" width="13" customWidth="1" min="64" max="64"/>
    <col hidden="1" width="13" customWidth="1" min="65" max="65"/>
    <col hidden="1" width="13" customWidth="1" min="66" max="66"/>
    <col hidden="1" width="13" customWidth="1" min="67" max="67"/>
    <col hidden="1" width="13" customWidth="1" min="68" max="68"/>
    <col hidden="1" width="13" customWidth="1" min="69" max="69"/>
    <col hidden="1" width="13" customWidth="1" min="70" max="70"/>
    <col hidden="1" width="13" customWidth="1" min="71" max="71"/>
    <col hidden="1" width="13" customWidth="1" min="72" max="72"/>
    <col hidden="1" width="13" customWidth="1" min="73" max="73"/>
    <col hidden="1" width="13" customWidth="1" min="74" max="74"/>
    <col hidden="1" width="13" customWidth="1" min="75" max="75"/>
    <col hidden="1" width="10.44140625" bestFit="1" customWidth="1" style="2" min="76" max="78"/>
    <col hidden="1" width="13" customWidth="1" min="77" max="77"/>
    <col hidden="1" width="13" customWidth="1" min="78" max="78"/>
    <col hidden="1" width="10.5546875" bestFit="1" customWidth="1" style="2" min="79" max="79"/>
    <col hidden="1" width="10.44140625" bestFit="1" customWidth="1" style="2" min="80" max="82"/>
    <col hidden="1" width="13" customWidth="1" min="81" max="81"/>
    <col hidden="1" width="13" customWidth="1" min="82" max="82"/>
    <col hidden="1" width="10.5546875" bestFit="1" customWidth="1" style="2" min="83" max="83"/>
    <col hidden="1" width="10.44140625" bestFit="1" customWidth="1" style="2" min="84" max="86"/>
    <col hidden="1" width="13" customWidth="1" min="85" max="85"/>
    <col hidden="1" width="13" customWidth="1" min="86" max="86"/>
    <col hidden="1" width="10.5546875" bestFit="1" customWidth="1" style="2" min="87" max="87"/>
    <col hidden="1" width="10.44140625" bestFit="1" customWidth="1" style="2" min="88" max="90"/>
    <col hidden="1" width="13" customWidth="1" min="89" max="89"/>
    <col hidden="1" width="13" customWidth="1" min="90" max="90"/>
    <col hidden="1" width="10.5546875" bestFit="1" customWidth="1" style="2" min="91" max="91"/>
    <col hidden="1" width="10.44140625" bestFit="1" customWidth="1" style="2" min="92" max="94"/>
    <col hidden="1" width="13" customWidth="1" min="93" max="93"/>
    <col hidden="1" width="13" customWidth="1" min="94" max="94"/>
    <col hidden="1" width="10.5546875" bestFit="1" customWidth="1" style="2" min="95" max="95"/>
    <col hidden="1" width="10.44140625" bestFit="1" customWidth="1" style="2" min="96" max="98"/>
    <col hidden="1" width="13" customWidth="1" min="97" max="97"/>
    <col hidden="1" width="13" customWidth="1" min="98" max="98"/>
    <col hidden="1" width="10.5546875" bestFit="1" customWidth="1" style="2" min="99" max="99"/>
    <col hidden="1" width="10.44140625" bestFit="1" customWidth="1" style="2" min="100" max="102"/>
    <col hidden="1" width="13" customWidth="1" min="101" max="101"/>
    <col hidden="1" width="13" customWidth="1" min="102" max="102"/>
    <col hidden="1" width="10.5546875" bestFit="1" customWidth="1" style="2" min="103" max="103"/>
    <col hidden="1" width="10.44140625" bestFit="1" customWidth="1" style="2" min="104" max="106"/>
    <col hidden="1" width="13" customWidth="1" min="105" max="105"/>
    <col hidden="1" width="13" customWidth="1" min="106" max="106"/>
    <col width="2.5546875" customWidth="1" style="2" min="107" max="107"/>
    <col hidden="1" width="9.109375" customWidth="1" style="2" min="108" max="122"/>
    <col hidden="1" width="9.109375" customWidth="1" style="2" min="123" max="16384"/>
  </cols>
  <sheetData>
    <row r="1" ht="23.4" customHeight="1">
      <c r="A1" s="1">
        <f>Assumptions!A1</f>
        <v/>
      </c>
      <c r="B1" s="1" t="n"/>
      <c r="C1" s="1" t="n"/>
      <c r="D1" s="1" t="n"/>
      <c r="E1" s="1" t="n"/>
      <c r="F1" s="1" t="n"/>
      <c r="G1" s="1" t="n"/>
      <c r="H1" s="1" t="n"/>
      <c r="I1" s="1" t="n"/>
      <c r="J1" s="1" t="n"/>
      <c r="K1" s="1" t="n"/>
      <c r="L1" s="1" t="n"/>
      <c r="M1" s="1" t="n"/>
      <c r="N1" s="1" t="n"/>
      <c r="O1" s="1" t="n"/>
      <c r="P1" s="1" t="n"/>
      <c r="Q1" s="1" t="n"/>
      <c r="R1" s="1" t="n"/>
      <c r="S1" s="1" t="n"/>
      <c r="T1" s="1" t="n"/>
      <c r="U1" s="1" t="n"/>
      <c r="V1" s="1" t="n"/>
      <c r="W1" s="1" t="n"/>
      <c r="X1" s="1" t="n"/>
      <c r="Y1" s="1" t="n"/>
      <c r="Z1" s="1" t="n"/>
      <c r="AA1" s="1" t="n"/>
      <c r="AB1" s="1" t="n"/>
      <c r="AC1" s="1" t="n"/>
      <c r="AD1" s="1" t="n"/>
      <c r="AE1" s="1" t="n"/>
      <c r="AF1" s="1" t="n"/>
      <c r="AG1" s="1" t="n"/>
      <c r="AH1" s="1" t="n"/>
      <c r="AI1" s="1" t="n"/>
      <c r="AJ1" s="1" t="n"/>
      <c r="AK1" s="1" t="n"/>
      <c r="AL1" s="1" t="n"/>
      <c r="AM1" s="1" t="n"/>
      <c r="AN1" s="1" t="n"/>
      <c r="AO1" s="1" t="n"/>
      <c r="AP1" s="1" t="n"/>
      <c r="AQ1" s="1" t="n"/>
      <c r="AR1" s="1" t="n"/>
      <c r="AS1" s="1" t="n"/>
      <c r="AT1" s="1" t="n"/>
      <c r="AU1" s="1" t="n"/>
      <c r="AV1" s="1" t="n"/>
      <c r="AW1" s="1" t="n"/>
      <c r="AX1" s="1" t="n"/>
      <c r="AY1" s="1" t="n"/>
      <c r="AZ1" s="1" t="n"/>
      <c r="BA1" s="1" t="n"/>
      <c r="BB1" s="1" t="n"/>
      <c r="BC1" s="1" t="n"/>
      <c r="BD1" s="1" t="n"/>
      <c r="BE1" s="1" t="n"/>
      <c r="BF1" s="1" t="n"/>
      <c r="BG1" s="1" t="n"/>
      <c r="BH1" s="1" t="n"/>
      <c r="BI1" s="1" t="n"/>
      <c r="BJ1" s="1" t="n"/>
      <c r="BK1" s="1" t="n"/>
      <c r="BL1" s="1" t="n"/>
      <c r="BM1" s="1" t="n"/>
      <c r="BN1" s="1" t="n"/>
      <c r="BO1" s="1" t="n"/>
      <c r="BP1" s="1" t="n"/>
      <c r="BQ1" s="1" t="n"/>
      <c r="BR1" s="1" t="n"/>
      <c r="BS1" s="1" t="n"/>
      <c r="BT1" s="1" t="n"/>
      <c r="BU1" s="1" t="n"/>
      <c r="BV1" s="1" t="n"/>
      <c r="BW1" s="1" t="n"/>
      <c r="BX1" s="1" t="n"/>
      <c r="BY1" s="1" t="n"/>
      <c r="BZ1" s="1" t="n"/>
      <c r="CA1" s="1" t="n"/>
      <c r="CB1" s="1" t="n"/>
      <c r="CC1" s="1" t="n"/>
      <c r="CD1" s="1" t="n"/>
      <c r="CE1" s="1" t="n"/>
      <c r="CF1" s="1" t="n"/>
      <c r="CG1" s="1" t="n"/>
      <c r="CH1" s="1" t="n"/>
      <c r="CI1" s="1" t="n"/>
      <c r="CJ1" s="1" t="n"/>
      <c r="CK1" s="1" t="n"/>
      <c r="CL1" s="1" t="n"/>
      <c r="CM1" s="1" t="n"/>
      <c r="CN1" s="1" t="n"/>
      <c r="CO1" s="1" t="n"/>
      <c r="CP1" s="1" t="n"/>
      <c r="CQ1" s="1" t="n"/>
      <c r="CR1" s="1" t="n"/>
      <c r="CS1" s="1" t="n"/>
      <c r="CT1" s="1" t="n"/>
      <c r="CU1" s="1" t="n"/>
      <c r="CV1" s="1" t="n"/>
      <c r="CW1" s="1" t="n"/>
      <c r="CX1" s="1" t="n"/>
      <c r="CY1" s="1" t="n"/>
      <c r="CZ1" s="1" t="n"/>
      <c r="DA1" s="1" t="n"/>
      <c r="DB1" s="1" t="n"/>
      <c r="DC1" s="1" t="n"/>
    </row>
    <row r="2" ht="18" customHeight="1">
      <c r="A2" s="3">
        <f>MID(CELL("filename",A1),FIND("]",CELL("filename",A1))+1,255)</f>
        <v/>
      </c>
      <c r="B2" s="3" t="n"/>
      <c r="C2" s="3" t="n"/>
      <c r="D2" s="3" t="n"/>
      <c r="E2" s="3" t="n"/>
      <c r="F2" s="4" t="n"/>
      <c r="G2" s="3" t="n"/>
      <c r="H2" s="3" t="n"/>
      <c r="I2" s="3" t="n"/>
      <c r="J2" s="3" t="n"/>
      <c r="K2" s="3" t="n"/>
      <c r="L2" s="3" t="n"/>
      <c r="M2" s="3" t="n"/>
      <c r="N2" s="3" t="n"/>
      <c r="O2" s="3" t="n"/>
      <c r="P2" s="3" t="n"/>
      <c r="Q2" s="3" t="n"/>
      <c r="R2" s="3" t="n"/>
      <c r="S2" s="3" t="n"/>
      <c r="T2" s="3" t="n"/>
      <c r="U2" s="3" t="n"/>
      <c r="V2" s="3" t="n"/>
      <c r="W2" s="3" t="n"/>
      <c r="X2" s="3" t="n"/>
      <c r="Y2" s="3" t="n"/>
      <c r="Z2" s="3" t="n"/>
      <c r="AA2" s="3" t="n"/>
      <c r="AB2" s="3" t="n"/>
      <c r="AC2" s="3" t="n"/>
      <c r="AD2" s="3" t="n"/>
      <c r="AE2" s="3" t="n"/>
      <c r="AF2" s="3" t="n"/>
      <c r="AG2" s="3" t="n"/>
      <c r="AH2" s="3" t="n"/>
      <c r="AI2" s="3" t="n"/>
      <c r="AJ2" s="3" t="n"/>
      <c r="AK2" s="3" t="n"/>
      <c r="AL2" s="3" t="n"/>
      <c r="AM2" s="3" t="n"/>
      <c r="AN2" s="3" t="n"/>
      <c r="AO2" s="3" t="n"/>
      <c r="AP2" s="3" t="n"/>
      <c r="AQ2" s="3" t="n"/>
      <c r="AR2" s="3" t="n"/>
      <c r="AS2" s="3" t="n"/>
      <c r="AT2" s="3" t="n"/>
      <c r="AU2" s="3" t="n"/>
      <c r="AV2" s="3" t="n"/>
      <c r="AW2" s="3" t="n"/>
      <c r="AX2" s="3" t="n"/>
      <c r="AY2" s="3" t="n"/>
      <c r="AZ2" s="3" t="n"/>
      <c r="BA2" s="3" t="n"/>
      <c r="BB2" s="3" t="n"/>
      <c r="BC2" s="3" t="n"/>
      <c r="BD2" s="3" t="n"/>
      <c r="BE2" s="3" t="n"/>
      <c r="BF2" s="3" t="n"/>
      <c r="BG2" s="3" t="n"/>
      <c r="BH2" s="3" t="n"/>
      <c r="BI2" s="3" t="n"/>
      <c r="BJ2" s="3" t="n"/>
      <c r="BK2" s="3" t="n"/>
      <c r="BL2" s="3" t="n"/>
      <c r="BM2" s="3" t="n"/>
      <c r="BN2" s="3" t="n"/>
      <c r="BO2" s="3" t="n"/>
      <c r="BP2" s="3" t="n"/>
      <c r="BQ2" s="3" t="n"/>
      <c r="BR2" s="3" t="n"/>
      <c r="BS2" s="3" t="n"/>
      <c r="BT2" s="3" t="n"/>
      <c r="BU2" s="3" t="n"/>
      <c r="BV2" s="3" t="n"/>
      <c r="BW2" s="3" t="n"/>
      <c r="BX2" s="3" t="n"/>
      <c r="BY2" s="3" t="n"/>
      <c r="BZ2" s="3" t="n"/>
      <c r="CA2" s="3" t="n"/>
      <c r="CB2" s="3" t="n"/>
      <c r="CC2" s="3" t="n"/>
      <c r="CD2" s="3" t="n"/>
      <c r="CE2" s="3" t="n"/>
      <c r="CF2" s="3" t="n"/>
      <c r="CG2" s="3" t="n"/>
      <c r="CH2" s="3" t="n"/>
      <c r="CI2" s="3" t="n"/>
      <c r="CJ2" s="3" t="n"/>
      <c r="CK2" s="3" t="n"/>
      <c r="CL2" s="3" t="n"/>
      <c r="CM2" s="3" t="n"/>
      <c r="CN2" s="3" t="n"/>
      <c r="CO2" s="3" t="n"/>
      <c r="CP2" s="3" t="n"/>
      <c r="CQ2" s="3" t="n"/>
      <c r="CR2" s="3" t="n"/>
      <c r="CS2" s="3" t="n"/>
      <c r="CT2" s="3" t="n"/>
      <c r="CU2" s="3" t="n"/>
      <c r="CV2" s="3" t="n"/>
      <c r="CW2" s="3" t="n"/>
      <c r="CX2" s="3" t="n"/>
      <c r="CY2" s="3" t="n"/>
      <c r="CZ2" s="3" t="n"/>
      <c r="DA2" s="3" t="n"/>
      <c r="DB2" s="3" t="n"/>
      <c r="DC2" s="3" t="n"/>
    </row>
    <row r="3">
      <c r="A3" s="5" t="n"/>
      <c r="B3" s="5" t="n"/>
      <c r="C3" s="5" t="n"/>
      <c r="D3" s="5" t="n"/>
      <c r="E3" s="5" t="n"/>
      <c r="F3" s="6" t="n"/>
      <c r="G3" s="5" t="n"/>
      <c r="H3" s="7" t="n"/>
      <c r="I3" s="7" t="n"/>
      <c r="J3" s="7" t="n"/>
      <c r="K3" s="7" t="n"/>
      <c r="L3" s="7" t="n"/>
      <c r="M3" s="7" t="n"/>
      <c r="N3" s="7" t="n"/>
      <c r="O3" s="7" t="n"/>
      <c r="P3" s="7" t="n"/>
      <c r="Q3" s="7" t="n"/>
      <c r="R3" s="7" t="n"/>
      <c r="S3" s="7" t="n"/>
      <c r="T3" s="7" t="n"/>
      <c r="U3" s="7" t="n"/>
      <c r="V3" s="7" t="n"/>
      <c r="W3" s="7" t="n"/>
      <c r="X3" s="7" t="n"/>
      <c r="Y3" s="6" t="inlineStr">
        <is>
          <t>Period label:</t>
        </is>
      </c>
      <c r="Z3" s="7" t="n"/>
      <c r="AA3" s="12">
        <f>Assumptions!AA3</f>
        <v/>
      </c>
      <c r="AB3" s="12">
        <f>Assumptions!AB3</f>
        <v/>
      </c>
      <c r="AC3" s="12">
        <f>Assumptions!AC3</f>
        <v/>
      </c>
      <c r="AD3" s="12">
        <f>Assumptions!AD3</f>
        <v/>
      </c>
      <c r="AE3" s="12">
        <f>Assumptions!AE3</f>
        <v/>
      </c>
      <c r="AF3" s="12">
        <f>Assumptions!AF3</f>
        <v/>
      </c>
      <c r="AG3" s="12">
        <f>Assumptions!AG3</f>
        <v/>
      </c>
      <c r="AH3" s="12">
        <f>Assumptions!AH3</f>
        <v/>
      </c>
      <c r="AI3" s="12">
        <f>Assumptions!AI3</f>
        <v/>
      </c>
      <c r="AJ3" s="12">
        <f>Assumptions!AJ3</f>
        <v/>
      </c>
      <c r="AK3" s="12">
        <f>Assumptions!AK3</f>
        <v/>
      </c>
      <c r="AL3" s="12">
        <f>Assumptions!AL3</f>
        <v/>
      </c>
      <c r="AM3" s="12">
        <f>Assumptions!AM3</f>
        <v/>
      </c>
      <c r="AN3" s="12">
        <f>Assumptions!AN3</f>
        <v/>
      </c>
      <c r="AO3" s="12">
        <f>Assumptions!AO3</f>
        <v/>
      </c>
      <c r="AP3" s="12">
        <f>Assumptions!AP3</f>
        <v/>
      </c>
      <c r="AQ3" s="12">
        <f>Assumptions!AQ3</f>
        <v/>
      </c>
      <c r="AR3" s="12">
        <f>Assumptions!AR3</f>
        <v/>
      </c>
      <c r="AS3" s="12">
        <f>Assumptions!AS3</f>
        <v/>
      </c>
      <c r="AT3" s="12">
        <f>Assumptions!AT3</f>
        <v/>
      </c>
      <c r="AU3" s="12">
        <f>Assumptions!AU3</f>
        <v/>
      </c>
      <c r="AV3" s="12">
        <f>Assumptions!AV3</f>
        <v/>
      </c>
      <c r="AW3" s="12">
        <f>Assumptions!AW3</f>
        <v/>
      </c>
      <c r="AX3" s="12">
        <f>Assumptions!AX3</f>
        <v/>
      </c>
      <c r="AY3" s="12">
        <f>Assumptions!AY3</f>
        <v/>
      </c>
      <c r="AZ3" s="12">
        <f>Assumptions!AZ3</f>
        <v/>
      </c>
      <c r="BA3" s="12">
        <f>Assumptions!BA3</f>
        <v/>
      </c>
      <c r="BB3" s="12">
        <f>Assumptions!BB3</f>
        <v/>
      </c>
      <c r="BC3" s="12">
        <f>Assumptions!BC3</f>
        <v/>
      </c>
      <c r="BD3" s="12">
        <f>Assumptions!BD3</f>
        <v/>
      </c>
      <c r="BE3" s="12">
        <f>Assumptions!BE3</f>
        <v/>
      </c>
      <c r="BF3" s="12">
        <f>Assumptions!BF3</f>
        <v/>
      </c>
      <c r="BG3" s="12">
        <f>Assumptions!BG3</f>
        <v/>
      </c>
      <c r="BH3" s="12">
        <f>Assumptions!BH3</f>
        <v/>
      </c>
      <c r="BI3" s="12">
        <f>Assumptions!BI3</f>
        <v/>
      </c>
      <c r="BJ3" s="12">
        <f>Assumptions!BJ3</f>
        <v/>
      </c>
      <c r="BK3" s="12">
        <f>Assumptions!BK3</f>
        <v/>
      </c>
      <c r="BL3" s="12">
        <f>Assumptions!BL3</f>
        <v/>
      </c>
      <c r="BM3" s="12">
        <f>Assumptions!BM3</f>
        <v/>
      </c>
      <c r="BN3" s="12">
        <f>Assumptions!BN3</f>
        <v/>
      </c>
      <c r="BO3" s="12">
        <f>Assumptions!BO3</f>
        <v/>
      </c>
      <c r="BP3" s="12">
        <f>Assumptions!BP3</f>
        <v/>
      </c>
      <c r="BQ3" s="12">
        <f>Assumptions!BQ3</f>
        <v/>
      </c>
      <c r="BR3" s="12">
        <f>Assumptions!BR3</f>
        <v/>
      </c>
      <c r="BS3" s="12">
        <f>Assumptions!BS3</f>
        <v/>
      </c>
      <c r="BT3" s="12">
        <f>Assumptions!BT3</f>
        <v/>
      </c>
      <c r="BU3" s="12">
        <f>Assumptions!BU3</f>
        <v/>
      </c>
      <c r="BV3" s="12">
        <f>Assumptions!BV3</f>
        <v/>
      </c>
      <c r="BW3" s="12">
        <f>Assumptions!BW3</f>
        <v/>
      </c>
      <c r="BX3" s="12">
        <f>Assumptions!BX3</f>
        <v/>
      </c>
      <c r="BY3" s="12">
        <f>Assumptions!BY3</f>
        <v/>
      </c>
      <c r="BZ3" s="12">
        <f>Assumptions!BZ3</f>
        <v/>
      </c>
      <c r="CA3" s="12">
        <f>Assumptions!CA3</f>
        <v/>
      </c>
      <c r="CB3" s="12">
        <f>Assumptions!CB3</f>
        <v/>
      </c>
      <c r="CC3" s="12">
        <f>Assumptions!CC3</f>
        <v/>
      </c>
      <c r="CD3" s="12">
        <f>Assumptions!CD3</f>
        <v/>
      </c>
      <c r="CE3" s="12">
        <f>Assumptions!CE3</f>
        <v/>
      </c>
      <c r="CF3" s="12">
        <f>Assumptions!CF3</f>
        <v/>
      </c>
      <c r="CG3" s="12">
        <f>Assumptions!CG3</f>
        <v/>
      </c>
      <c r="CH3" s="12">
        <f>Assumptions!CH3</f>
        <v/>
      </c>
      <c r="CI3" s="12">
        <f>Assumptions!CI3</f>
        <v/>
      </c>
      <c r="CJ3" s="12">
        <f>Assumptions!CJ3</f>
        <v/>
      </c>
      <c r="CK3" s="12">
        <f>Assumptions!CK3</f>
        <v/>
      </c>
      <c r="CL3" s="12">
        <f>Assumptions!CL3</f>
        <v/>
      </c>
      <c r="CM3" s="12">
        <f>Assumptions!CM3</f>
        <v/>
      </c>
      <c r="CN3" s="12">
        <f>Assumptions!CN3</f>
        <v/>
      </c>
      <c r="CO3" s="12">
        <f>Assumptions!CO3</f>
        <v/>
      </c>
      <c r="CP3" s="12">
        <f>Assumptions!CP3</f>
        <v/>
      </c>
      <c r="CQ3" s="12">
        <f>Assumptions!CQ3</f>
        <v/>
      </c>
      <c r="CR3" s="12">
        <f>Assumptions!CR3</f>
        <v/>
      </c>
      <c r="CS3" s="12">
        <f>Assumptions!CS3</f>
        <v/>
      </c>
      <c r="CT3" s="12">
        <f>Assumptions!CT3</f>
        <v/>
      </c>
      <c r="CU3" s="12">
        <f>Assumptions!CU3</f>
        <v/>
      </c>
      <c r="CV3" s="12">
        <f>Assumptions!CV3</f>
        <v/>
      </c>
      <c r="CW3" s="12">
        <f>Assumptions!CW3</f>
        <v/>
      </c>
      <c r="CX3" s="12">
        <f>Assumptions!CX3</f>
        <v/>
      </c>
      <c r="CY3" s="12">
        <f>Assumptions!CY3</f>
        <v/>
      </c>
      <c r="CZ3" s="12">
        <f>Assumptions!CZ3</f>
        <v/>
      </c>
      <c r="DA3" s="12">
        <f>Assumptions!DA3</f>
        <v/>
      </c>
      <c r="DB3" s="12">
        <f>Assumptions!DB3</f>
        <v/>
      </c>
      <c r="DC3" s="7" t="n"/>
    </row>
    <row r="4">
      <c r="A4" s="5" t="n"/>
      <c r="B4" s="5" t="n"/>
      <c r="C4" s="5" t="n"/>
      <c r="D4" s="5" t="n"/>
      <c r="E4" s="7" t="n"/>
      <c r="F4" s="7" t="n"/>
      <c r="G4" s="7" t="n"/>
      <c r="H4" s="7" t="n"/>
      <c r="I4" s="7" t="n"/>
      <c r="J4" s="7" t="n"/>
      <c r="K4" s="7" t="n"/>
      <c r="L4" s="7" t="n"/>
      <c r="M4" s="7" t="n"/>
      <c r="N4" s="7" t="n"/>
      <c r="O4" s="7" t="n"/>
      <c r="P4" s="7" t="n"/>
      <c r="Q4" s="7" t="n"/>
      <c r="R4" s="7" t="n"/>
      <c r="S4" s="7" t="n"/>
      <c r="T4" s="7" t="n"/>
      <c r="U4" s="7" t="n"/>
      <c r="V4" s="7" t="n"/>
      <c r="W4" s="7" t="n"/>
      <c r="X4" s="7" t="n"/>
      <c r="Y4" s="6">
        <f>Assumptions!Y4</f>
        <v/>
      </c>
      <c r="Z4" s="7" t="n"/>
      <c r="AA4" s="12">
        <f>Assumptions!AA4</f>
        <v/>
      </c>
      <c r="AB4" s="12">
        <f>Assumptions!AB4</f>
        <v/>
      </c>
      <c r="AC4" s="12">
        <f>Assumptions!AC4</f>
        <v/>
      </c>
      <c r="AD4" s="12">
        <f>Assumptions!AD4</f>
        <v/>
      </c>
      <c r="AE4" s="12">
        <f>Assumptions!AE4</f>
        <v/>
      </c>
      <c r="AF4" s="12">
        <f>Assumptions!AF4</f>
        <v/>
      </c>
      <c r="AG4" s="12">
        <f>Assumptions!AG4</f>
        <v/>
      </c>
      <c r="AH4" s="12">
        <f>Assumptions!AH4</f>
        <v/>
      </c>
      <c r="AI4" s="12">
        <f>Assumptions!AI4</f>
        <v/>
      </c>
      <c r="AJ4" s="12">
        <f>Assumptions!AJ4</f>
        <v/>
      </c>
      <c r="AK4" s="12">
        <f>Assumptions!AK4</f>
        <v/>
      </c>
      <c r="AL4" s="12">
        <f>Assumptions!AL4</f>
        <v/>
      </c>
      <c r="AM4" s="12">
        <f>Assumptions!AM4</f>
        <v/>
      </c>
      <c r="AN4" s="12">
        <f>Assumptions!AN4</f>
        <v/>
      </c>
      <c r="AO4" s="12">
        <f>Assumptions!AO4</f>
        <v/>
      </c>
      <c r="AP4" s="12">
        <f>Assumptions!AP4</f>
        <v/>
      </c>
      <c r="AQ4" s="12">
        <f>Assumptions!AQ4</f>
        <v/>
      </c>
      <c r="AR4" s="12">
        <f>Assumptions!AR4</f>
        <v/>
      </c>
      <c r="AS4" s="12">
        <f>Assumptions!AS4</f>
        <v/>
      </c>
      <c r="AT4" s="12">
        <f>Assumptions!AT4</f>
        <v/>
      </c>
      <c r="AU4" s="12">
        <f>Assumptions!AU4</f>
        <v/>
      </c>
      <c r="AV4" s="12">
        <f>Assumptions!AV4</f>
        <v/>
      </c>
      <c r="AW4" s="12">
        <f>Assumptions!AW4</f>
        <v/>
      </c>
      <c r="AX4" s="12">
        <f>Assumptions!AX4</f>
        <v/>
      </c>
      <c r="AY4" s="12">
        <f>Assumptions!AY4</f>
        <v/>
      </c>
      <c r="AZ4" s="12">
        <f>Assumptions!AZ4</f>
        <v/>
      </c>
      <c r="BA4" s="12">
        <f>Assumptions!BA4</f>
        <v/>
      </c>
      <c r="BB4" s="12">
        <f>Assumptions!BB4</f>
        <v/>
      </c>
      <c r="BC4" s="12">
        <f>Assumptions!BC4</f>
        <v/>
      </c>
      <c r="BD4" s="12">
        <f>Assumptions!BD4</f>
        <v/>
      </c>
      <c r="BE4" s="12">
        <f>Assumptions!BE4</f>
        <v/>
      </c>
      <c r="BF4" s="12">
        <f>Assumptions!BF4</f>
        <v/>
      </c>
      <c r="BG4" s="12">
        <f>Assumptions!BG4</f>
        <v/>
      </c>
      <c r="BH4" s="12">
        <f>Assumptions!BH4</f>
        <v/>
      </c>
      <c r="BI4" s="12">
        <f>Assumptions!BI4</f>
        <v/>
      </c>
      <c r="BJ4" s="12">
        <f>Assumptions!BJ4</f>
        <v/>
      </c>
      <c r="BK4" s="12">
        <f>Assumptions!BK4</f>
        <v/>
      </c>
      <c r="BL4" s="12">
        <f>Assumptions!BL4</f>
        <v/>
      </c>
      <c r="BM4" s="12">
        <f>Assumptions!BM4</f>
        <v/>
      </c>
      <c r="BN4" s="12">
        <f>Assumptions!BN4</f>
        <v/>
      </c>
      <c r="BO4" s="12">
        <f>Assumptions!BO4</f>
        <v/>
      </c>
      <c r="BP4" s="12">
        <f>Assumptions!BP4</f>
        <v/>
      </c>
      <c r="BQ4" s="12">
        <f>Assumptions!BQ4</f>
        <v/>
      </c>
      <c r="BR4" s="12">
        <f>Assumptions!BR4</f>
        <v/>
      </c>
      <c r="BS4" s="12">
        <f>Assumptions!BS4</f>
        <v/>
      </c>
      <c r="BT4" s="12">
        <f>Assumptions!BT4</f>
        <v/>
      </c>
      <c r="BU4" s="12">
        <f>Assumptions!BU4</f>
        <v/>
      </c>
      <c r="BV4" s="12">
        <f>Assumptions!BV4</f>
        <v/>
      </c>
      <c r="BW4" s="12">
        <f>Assumptions!BW4</f>
        <v/>
      </c>
      <c r="BX4" s="12">
        <f>Assumptions!BX4</f>
        <v/>
      </c>
      <c r="BY4" s="12">
        <f>Assumptions!BY4</f>
        <v/>
      </c>
      <c r="BZ4" s="12">
        <f>Assumptions!BZ4</f>
        <v/>
      </c>
      <c r="CA4" s="12">
        <f>Assumptions!CA4</f>
        <v/>
      </c>
      <c r="CB4" s="12">
        <f>Assumptions!CB4</f>
        <v/>
      </c>
      <c r="CC4" s="12">
        <f>Assumptions!CC4</f>
        <v/>
      </c>
      <c r="CD4" s="12">
        <f>Assumptions!CD4</f>
        <v/>
      </c>
      <c r="CE4" s="12">
        <f>Assumptions!CE4</f>
        <v/>
      </c>
      <c r="CF4" s="12">
        <f>Assumptions!CF4</f>
        <v/>
      </c>
      <c r="CG4" s="12">
        <f>Assumptions!CG4</f>
        <v/>
      </c>
      <c r="CH4" s="12">
        <f>Assumptions!CH4</f>
        <v/>
      </c>
      <c r="CI4" s="12">
        <f>Assumptions!CI4</f>
        <v/>
      </c>
      <c r="CJ4" s="12">
        <f>Assumptions!CJ4</f>
        <v/>
      </c>
      <c r="CK4" s="12">
        <f>Assumptions!CK4</f>
        <v/>
      </c>
      <c r="CL4" s="12">
        <f>Assumptions!CL4</f>
        <v/>
      </c>
      <c r="CM4" s="12">
        <f>Assumptions!CM4</f>
        <v/>
      </c>
      <c r="CN4" s="12">
        <f>Assumptions!CN4</f>
        <v/>
      </c>
      <c r="CO4" s="12">
        <f>Assumptions!CO4</f>
        <v/>
      </c>
      <c r="CP4" s="12">
        <f>Assumptions!CP4</f>
        <v/>
      </c>
      <c r="CQ4" s="12">
        <f>Assumptions!CQ4</f>
        <v/>
      </c>
      <c r="CR4" s="12">
        <f>Assumptions!CR4</f>
        <v/>
      </c>
      <c r="CS4" s="12">
        <f>Assumptions!CS4</f>
        <v/>
      </c>
      <c r="CT4" s="12">
        <f>Assumptions!CT4</f>
        <v/>
      </c>
      <c r="CU4" s="12">
        <f>Assumptions!CU4</f>
        <v/>
      </c>
      <c r="CV4" s="12">
        <f>Assumptions!CV4</f>
        <v/>
      </c>
      <c r="CW4" s="12">
        <f>Assumptions!CW4</f>
        <v/>
      </c>
      <c r="CX4" s="12">
        <f>Assumptions!CX4</f>
        <v/>
      </c>
      <c r="CY4" s="12">
        <f>Assumptions!CY4</f>
        <v/>
      </c>
      <c r="CZ4" s="12">
        <f>Assumptions!CZ4</f>
        <v/>
      </c>
      <c r="DA4" s="12">
        <f>Assumptions!DA4</f>
        <v/>
      </c>
      <c r="DB4" s="12">
        <f>Assumptions!DB4</f>
        <v/>
      </c>
      <c r="DC4" s="7" t="n"/>
    </row>
    <row r="5">
      <c r="A5" s="5" t="n"/>
      <c r="B5" s="5" t="n"/>
      <c r="C5" s="5" t="n"/>
      <c r="D5" s="5" t="n"/>
      <c r="E5" s="5" t="n"/>
      <c r="F5" s="6" t="n"/>
      <c r="G5" s="5" t="n"/>
      <c r="H5" s="7" t="n"/>
      <c r="I5" s="7" t="n"/>
      <c r="J5" s="7" t="n"/>
      <c r="K5" s="7" t="n"/>
      <c r="L5" s="7" t="n"/>
      <c r="M5" s="7" t="n"/>
      <c r="N5" s="7" t="n"/>
      <c r="O5" s="7" t="n"/>
      <c r="P5" s="7" t="n"/>
      <c r="Q5" s="7" t="n"/>
      <c r="R5" s="7" t="n"/>
      <c r="S5" s="7" t="n"/>
      <c r="T5" s="7" t="n"/>
      <c r="U5" s="7" t="n"/>
      <c r="V5" s="7" t="n"/>
      <c r="W5" s="7" t="n"/>
      <c r="X5" s="7" t="n"/>
      <c r="Y5" s="7" t="n"/>
      <c r="Z5" s="7" t="n"/>
      <c r="AA5" s="7" t="n"/>
      <c r="AB5" s="7" t="n"/>
      <c r="AC5" s="7" t="n"/>
      <c r="AD5" s="7" t="n"/>
      <c r="AE5" s="7" t="n"/>
      <c r="AF5" s="7" t="n"/>
      <c r="AG5" s="7" t="n"/>
      <c r="AH5" s="7" t="n"/>
      <c r="AI5" s="7" t="n"/>
      <c r="AJ5" s="7" t="n"/>
      <c r="AK5" s="7" t="n"/>
      <c r="AL5" s="7" t="n"/>
      <c r="AM5" s="7" t="n"/>
      <c r="AN5" s="7" t="n"/>
      <c r="AO5" s="7" t="n"/>
      <c r="AP5" s="7" t="n"/>
      <c r="AQ5" s="7" t="n"/>
      <c r="AR5" s="7" t="n"/>
      <c r="AS5" s="7" t="n"/>
      <c r="AT5" s="7" t="n"/>
      <c r="AU5" s="7" t="n"/>
      <c r="AV5" s="7" t="n"/>
      <c r="AW5" s="7" t="n"/>
      <c r="AX5" s="7" t="n"/>
      <c r="AY5" s="7" t="n"/>
      <c r="AZ5" s="7" t="n"/>
      <c r="BA5" s="7" t="n"/>
      <c r="BB5" s="7" t="n"/>
      <c r="BC5" s="7" t="n"/>
      <c r="BD5" s="7" t="n"/>
      <c r="BE5" s="7" t="n"/>
      <c r="BF5" s="7" t="n"/>
      <c r="BG5" s="7" t="n"/>
      <c r="BH5" s="7" t="n"/>
      <c r="BI5" s="7" t="n"/>
      <c r="BJ5" s="7" t="n"/>
      <c r="BK5" s="7" t="n"/>
      <c r="BL5" s="7" t="n"/>
      <c r="BM5" s="7" t="n"/>
      <c r="BN5" s="7" t="n"/>
      <c r="BO5" s="7" t="n"/>
      <c r="BP5" s="7" t="n"/>
      <c r="BQ5" s="7" t="n"/>
      <c r="BR5" s="7" t="n"/>
      <c r="BS5" s="7" t="n"/>
      <c r="BT5" s="7" t="n"/>
      <c r="BU5" s="7" t="n"/>
      <c r="BV5" s="7" t="n"/>
      <c r="BW5" s="7" t="n"/>
      <c r="BX5" s="7" t="n"/>
      <c r="BY5" s="7" t="n"/>
      <c r="BZ5" s="7" t="n"/>
      <c r="CA5" s="7" t="n"/>
      <c r="CB5" s="7" t="n"/>
      <c r="CC5" s="7" t="n"/>
      <c r="CD5" s="7" t="n"/>
      <c r="CE5" s="7" t="n"/>
      <c r="CF5" s="7" t="n"/>
      <c r="CG5" s="7" t="n"/>
      <c r="CH5" s="7" t="n"/>
      <c r="CI5" s="7" t="n"/>
      <c r="CJ5" s="7" t="n"/>
      <c r="CK5" s="7" t="n"/>
      <c r="CL5" s="7" t="n"/>
      <c r="CM5" s="7" t="n"/>
      <c r="CN5" s="7" t="n"/>
      <c r="CO5" s="7" t="n"/>
      <c r="CP5" s="7" t="n"/>
      <c r="CQ5" s="7" t="n"/>
      <c r="CR5" s="7" t="n"/>
      <c r="CS5" s="7" t="n"/>
      <c r="CT5" s="7" t="n"/>
      <c r="CU5" s="7" t="n"/>
      <c r="CV5" s="7" t="n"/>
      <c r="CW5" s="7" t="n"/>
      <c r="CX5" s="7" t="n"/>
      <c r="CY5" s="7" t="n"/>
      <c r="CZ5" s="7" t="n"/>
      <c r="DA5" s="7" t="n"/>
      <c r="DB5" s="7" t="n"/>
      <c r="DC5" s="7" t="n"/>
    </row>
    <row r="6" ht="15.6" customHeight="1">
      <c r="A6" s="5" t="n"/>
      <c r="B6" s="5" t="n"/>
      <c r="C6" s="5" t="n"/>
      <c r="D6" s="5" t="n"/>
      <c r="E6" s="5" t="inlineStr">
        <is>
          <t>Line Item</t>
        </is>
      </c>
      <c r="F6" s="16" t="inlineStr">
        <is>
          <t>Amount</t>
        </is>
      </c>
      <c r="G6" s="17" t="inlineStr">
        <is>
          <t>Unit</t>
        </is>
      </c>
      <c r="H6" s="212" t="inlineStr">
        <is>
          <t>Comment/Source/Named Range</t>
        </is>
      </c>
      <c r="I6" s="7" t="n"/>
      <c r="J6" s="7" t="n"/>
      <c r="K6" s="7" t="n"/>
      <c r="L6" s="7" t="n"/>
      <c r="M6" s="7" t="n"/>
      <c r="N6" s="7" t="n"/>
      <c r="O6" s="7" t="n"/>
      <c r="P6" s="7" t="n"/>
      <c r="Q6" s="7" t="n"/>
      <c r="R6" s="7" t="n"/>
      <c r="S6" s="7" t="n"/>
      <c r="T6" s="7" t="n"/>
      <c r="U6" s="7" t="n"/>
      <c r="V6" s="7" t="n"/>
      <c r="W6" s="7" t="n"/>
      <c r="X6" s="7" t="n"/>
      <c r="Y6" s="6" t="inlineStr">
        <is>
          <t>Sum/Max/Av.</t>
        </is>
      </c>
      <c r="Z6" s="7" t="n"/>
      <c r="AA6" s="7" t="n"/>
      <c r="AB6" s="7" t="n"/>
      <c r="AC6" s="7" t="n"/>
      <c r="AD6" s="7" t="n"/>
      <c r="AE6" s="7" t="n"/>
      <c r="AF6" s="7" t="n"/>
      <c r="AG6" s="7" t="n"/>
      <c r="AH6" s="7" t="n"/>
      <c r="AI6" s="7" t="n"/>
      <c r="AJ6" s="7" t="n"/>
      <c r="AK6" s="7" t="n"/>
      <c r="AL6" s="7" t="n"/>
      <c r="AM6" s="7" t="n"/>
      <c r="AN6" s="7" t="n"/>
      <c r="AO6" s="7" t="n"/>
      <c r="AP6" s="7" t="n"/>
      <c r="AQ6" s="7" t="n"/>
      <c r="AR6" s="7" t="n"/>
      <c r="AS6" s="7" t="n"/>
      <c r="AT6" s="7" t="n"/>
      <c r="AU6" s="7" t="n"/>
      <c r="AV6" s="7" t="n"/>
      <c r="AW6" s="7" t="n"/>
      <c r="AX6" s="7" t="n"/>
      <c r="AY6" s="7" t="n"/>
      <c r="AZ6" s="7" t="n"/>
      <c r="BA6" s="7" t="n"/>
      <c r="BB6" s="7" t="n"/>
      <c r="BC6" s="7" t="n"/>
      <c r="BD6" s="7" t="n"/>
      <c r="BE6" s="7" t="n"/>
      <c r="BF6" s="7" t="n"/>
      <c r="BG6" s="7" t="n"/>
      <c r="BH6" s="7" t="n"/>
      <c r="BI6" s="7" t="n"/>
      <c r="BJ6" s="7" t="n"/>
      <c r="BK6" s="7" t="n"/>
      <c r="BL6" s="7" t="n"/>
      <c r="BM6" s="7" t="n"/>
      <c r="BN6" s="7" t="n"/>
      <c r="BO6" s="7" t="n"/>
      <c r="BP6" s="7" t="n"/>
      <c r="BQ6" s="7" t="n"/>
      <c r="BR6" s="7" t="n"/>
      <c r="BS6" s="7" t="n"/>
      <c r="BT6" s="7" t="n"/>
      <c r="BU6" s="7" t="n"/>
      <c r="BV6" s="7" t="n"/>
      <c r="BW6" s="7" t="n"/>
      <c r="BX6" s="7" t="n"/>
      <c r="BY6" s="7" t="n"/>
      <c r="BZ6" s="7" t="n"/>
      <c r="CA6" s="7" t="n"/>
      <c r="CB6" s="7" t="n"/>
      <c r="CC6" s="7" t="n"/>
      <c r="CD6" s="7" t="n"/>
      <c r="CE6" s="7" t="n"/>
      <c r="CF6" s="7" t="n"/>
      <c r="CG6" s="7" t="n"/>
      <c r="CH6" s="7" t="n"/>
      <c r="CI6" s="7" t="n"/>
      <c r="CJ6" s="7" t="n"/>
      <c r="CK6" s="7" t="n"/>
      <c r="CL6" s="7" t="n"/>
      <c r="CM6" s="7" t="n"/>
      <c r="CN6" s="7" t="n"/>
      <c r="CO6" s="7" t="n"/>
      <c r="CP6" s="7" t="n"/>
      <c r="CQ6" s="7" t="n"/>
      <c r="CR6" s="7" t="n"/>
      <c r="CS6" s="7" t="n"/>
      <c r="CT6" s="7" t="n"/>
      <c r="CU6" s="7" t="n"/>
      <c r="CV6" s="7" t="n"/>
      <c r="CW6" s="7" t="n"/>
      <c r="CX6" s="7" t="n"/>
      <c r="CY6" s="7" t="n"/>
      <c r="CZ6" s="7" t="n"/>
      <c r="DA6" s="7" t="n"/>
      <c r="DB6" s="7" t="n"/>
      <c r="DC6" s="7" t="n"/>
    </row>
    <row r="7">
      <c r="J7" s="2" t="n"/>
    </row>
    <row r="8" ht="26.4" customHeight="1" thickBot="1">
      <c r="A8" s="65" t="inlineStr">
        <is>
          <t>Depreciation Schedule</t>
        </is>
      </c>
      <c r="B8" s="18" t="n"/>
      <c r="C8" s="18" t="n"/>
      <c r="D8" s="18" t="n"/>
      <c r="E8" s="18" t="n"/>
      <c r="F8" s="18" t="n"/>
      <c r="G8" s="18" t="n"/>
      <c r="H8" s="18" t="n"/>
      <c r="I8" s="18" t="n"/>
      <c r="J8" s="18" t="n"/>
      <c r="K8" s="18" t="n"/>
      <c r="L8" s="18" t="n"/>
      <c r="M8" s="18" t="n"/>
      <c r="N8" s="18" t="n"/>
      <c r="O8" s="18" t="n"/>
      <c r="P8" s="18" t="n"/>
      <c r="Q8" s="18" t="n"/>
      <c r="R8" s="18" t="n"/>
      <c r="S8" s="18" t="n"/>
      <c r="T8" s="18" t="n"/>
      <c r="U8" s="18" t="n"/>
      <c r="V8" s="18" t="n"/>
      <c r="W8" s="18" t="n"/>
      <c r="X8" s="18" t="n"/>
      <c r="Y8" s="18" t="n"/>
      <c r="Z8" s="18" t="n"/>
      <c r="AA8" s="18" t="n"/>
      <c r="AB8" s="18" t="n"/>
      <c r="AC8" s="18" t="n"/>
      <c r="AD8" s="18" t="n"/>
      <c r="AE8" s="18" t="n"/>
      <c r="AF8" s="18" t="n"/>
      <c r="AG8" s="18" t="n"/>
      <c r="AH8" s="18" t="n"/>
      <c r="AI8" s="18" t="n"/>
      <c r="AJ8" s="18" t="n"/>
      <c r="AK8" s="18" t="n"/>
      <c r="AL8" s="18" t="n"/>
      <c r="AM8" s="18" t="n"/>
      <c r="AN8" s="18" t="n"/>
      <c r="AO8" s="18" t="n"/>
      <c r="AP8" s="18" t="n"/>
      <c r="AQ8" s="18" t="n"/>
      <c r="AR8" s="18" t="n"/>
      <c r="AS8" s="18" t="n"/>
      <c r="AT8" s="18" t="n"/>
      <c r="AU8" s="18" t="n"/>
      <c r="AV8" s="18" t="n"/>
      <c r="AW8" s="18" t="n"/>
      <c r="AX8" s="18" t="n"/>
      <c r="AY8" s="18" t="n"/>
      <c r="AZ8" s="18" t="n"/>
      <c r="BA8" s="18" t="n"/>
      <c r="BB8" s="18" t="n"/>
      <c r="BC8" s="18" t="n"/>
      <c r="BD8" s="18" t="n"/>
      <c r="BE8" s="18" t="n"/>
      <c r="BF8" s="18" t="n"/>
      <c r="BG8" s="18" t="n"/>
      <c r="BH8" s="18" t="n"/>
      <c r="BI8" s="18" t="n"/>
      <c r="BJ8" s="18" t="n"/>
      <c r="BK8" s="18" t="n"/>
      <c r="BL8" s="18" t="n"/>
      <c r="BM8" s="18" t="n"/>
      <c r="BN8" s="18" t="n"/>
      <c r="BO8" s="18" t="n"/>
      <c r="BP8" s="18" t="n"/>
      <c r="BQ8" s="18" t="n"/>
      <c r="BR8" s="18" t="n"/>
      <c r="BS8" s="18" t="n"/>
      <c r="BT8" s="18" t="n"/>
      <c r="BU8" s="18" t="n"/>
      <c r="BV8" s="18" t="n"/>
      <c r="BW8" s="18" t="n"/>
      <c r="BX8" s="18" t="n"/>
      <c r="BY8" s="18" t="n"/>
      <c r="BZ8" s="18" t="n"/>
      <c r="CA8" s="18" t="n"/>
      <c r="CB8" s="18" t="n"/>
      <c r="CC8" s="18" t="n"/>
      <c r="CD8" s="18" t="n"/>
      <c r="CE8" s="18" t="n"/>
      <c r="CF8" s="18" t="n"/>
      <c r="CG8" s="18" t="n"/>
      <c r="CH8" s="18" t="n"/>
      <c r="CI8" s="18" t="n"/>
      <c r="CJ8" s="18" t="n"/>
      <c r="CK8" s="18" t="n"/>
      <c r="CL8" s="18" t="n"/>
      <c r="CM8" s="18" t="n"/>
      <c r="CN8" s="18" t="n"/>
      <c r="CO8" s="18" t="n"/>
      <c r="CP8" s="18" t="n"/>
      <c r="CQ8" s="18" t="n"/>
      <c r="CR8" s="18" t="n"/>
      <c r="CS8" s="18" t="n"/>
      <c r="CT8" s="18" t="n"/>
      <c r="CU8" s="18" t="n"/>
      <c r="CV8" s="18" t="n"/>
      <c r="CW8" s="18" t="n"/>
      <c r="CX8" s="18" t="n"/>
      <c r="CY8" s="18" t="n"/>
      <c r="CZ8" s="18" t="n"/>
      <c r="DA8" s="18" t="n"/>
      <c r="DB8" s="18" t="n"/>
      <c r="DC8" s="18" t="n"/>
    </row>
    <row r="9" outlineLevel="1" ht="21" customHeight="1" thickBot="1" thickTop="1">
      <c r="A9" s="18" t="inlineStr">
        <is>
          <t>Depreciation Schedule</t>
        </is>
      </c>
      <c r="B9" s="18" t="n"/>
      <c r="C9" s="18" t="n"/>
      <c r="D9" s="18" t="n"/>
      <c r="E9" s="18" t="n"/>
      <c r="F9" s="18" t="n"/>
      <c r="G9" s="18" t="n"/>
      <c r="H9" s="18" t="n"/>
      <c r="I9" s="18" t="n"/>
      <c r="J9" s="18" t="n"/>
      <c r="K9" s="18" t="n"/>
      <c r="L9" s="18" t="n"/>
      <c r="M9" s="18" t="n"/>
      <c r="N9" s="18" t="n"/>
      <c r="O9" s="18" t="n"/>
      <c r="P9" s="18" t="n"/>
      <c r="Q9" s="18" t="n"/>
      <c r="R9" s="18" t="n"/>
      <c r="S9" s="18" t="n"/>
      <c r="T9" s="18" t="n"/>
      <c r="U9" s="18" t="n"/>
      <c r="V9" s="18" t="n"/>
      <c r="W9" s="18" t="n"/>
      <c r="X9" s="18" t="n"/>
      <c r="Y9" s="18" t="n"/>
      <c r="Z9" s="18" t="n"/>
      <c r="AA9" s="18" t="n"/>
      <c r="AB9" s="18" t="n"/>
      <c r="AC9" s="18" t="n"/>
      <c r="AD9" s="18" t="n"/>
      <c r="AE9" s="18" t="n"/>
      <c r="AF9" s="18" t="n"/>
      <c r="AG9" s="18" t="n"/>
      <c r="AH9" s="18" t="n"/>
      <c r="AI9" s="18" t="n"/>
      <c r="AJ9" s="18" t="n"/>
      <c r="AK9" s="18" t="n"/>
      <c r="AL9" s="18" t="n"/>
      <c r="AM9" s="18" t="n"/>
      <c r="AN9" s="18" t="n"/>
      <c r="AO9" s="18" t="n"/>
      <c r="AP9" s="18" t="n"/>
      <c r="AQ9" s="18" t="n"/>
      <c r="AR9" s="18" t="n"/>
      <c r="AS9" s="18" t="n"/>
      <c r="AT9" s="18" t="n"/>
      <c r="AU9" s="18" t="n"/>
      <c r="AV9" s="18" t="n"/>
      <c r="AW9" s="18" t="n"/>
      <c r="AX9" s="18" t="n"/>
      <c r="AY9" s="18" t="n"/>
      <c r="AZ9" s="18" t="n"/>
      <c r="BA9" s="18" t="n"/>
      <c r="BB9" s="18" t="n"/>
      <c r="BC9" s="18" t="n"/>
      <c r="BD9" s="18" t="n"/>
      <c r="BE9" s="18" t="n"/>
      <c r="BF9" s="18" t="n"/>
      <c r="BG9" s="18" t="n"/>
      <c r="BH9" s="18" t="n"/>
      <c r="BI9" s="18" t="n"/>
      <c r="BJ9" s="18" t="n"/>
      <c r="BK9" s="18" t="n"/>
      <c r="BL9" s="18" t="n"/>
      <c r="BM9" s="18" t="n"/>
      <c r="BN9" s="18" t="n"/>
      <c r="BO9" s="18" t="n"/>
      <c r="BP9" s="18" t="n"/>
      <c r="BQ9" s="18" t="n"/>
      <c r="BR9" s="18" t="n"/>
      <c r="BS9" s="18" t="n"/>
      <c r="BT9" s="18" t="n"/>
      <c r="BU9" s="18" t="n"/>
      <c r="BV9" s="18" t="n"/>
      <c r="BW9" s="18" t="n"/>
      <c r="BX9" s="18" t="n"/>
      <c r="BY9" s="18" t="n"/>
      <c r="BZ9" s="18" t="n"/>
      <c r="CA9" s="18" t="n"/>
      <c r="CB9" s="18" t="n"/>
      <c r="CC9" s="18" t="n"/>
      <c r="CD9" s="18" t="n"/>
      <c r="CE9" s="18" t="n"/>
      <c r="CF9" s="18" t="n"/>
      <c r="CG9" s="18" t="n"/>
      <c r="CH9" s="18" t="n"/>
      <c r="CI9" s="18" t="n"/>
      <c r="CJ9" s="18" t="n"/>
      <c r="CK9" s="18" t="n"/>
      <c r="CL9" s="18" t="n"/>
      <c r="CM9" s="18" t="n"/>
      <c r="CN9" s="18" t="n"/>
      <c r="CO9" s="18" t="n"/>
      <c r="CP9" s="18" t="n"/>
      <c r="CQ9" s="18" t="n"/>
      <c r="CR9" s="18" t="n"/>
      <c r="CS9" s="18" t="n"/>
      <c r="CT9" s="18" t="n"/>
      <c r="CU9" s="18" t="n"/>
      <c r="CV9" s="18" t="n"/>
      <c r="CW9" s="18" t="n"/>
      <c r="CX9" s="18" t="n"/>
      <c r="CY9" s="18" t="n"/>
      <c r="CZ9" s="18" t="n"/>
      <c r="DA9" s="18" t="n"/>
      <c r="DB9" s="18" t="n"/>
      <c r="DC9" s="18" t="n"/>
    </row>
    <row r="10" outlineLevel="2" ht="15" customHeight="1" thickTop="1"/>
    <row r="11" outlineLevel="2" ht="18" customHeight="1" thickBot="1">
      <c r="B11" s="19" t="inlineStr">
        <is>
          <t>Spend Profile</t>
        </is>
      </c>
      <c r="C11" s="19" t="n"/>
      <c r="D11" s="19" t="n"/>
      <c r="E11" s="19" t="n"/>
      <c r="F11" s="19" t="n"/>
      <c r="G11" s="19" t="n"/>
      <c r="H11" s="19" t="n"/>
      <c r="I11" s="19" t="n"/>
      <c r="J11" s="19" t="n"/>
      <c r="K11" s="19" t="n"/>
      <c r="L11" s="19" t="n"/>
      <c r="M11" s="19" t="n"/>
      <c r="N11" s="19" t="n"/>
      <c r="O11" s="19" t="n"/>
      <c r="P11" s="19" t="n"/>
      <c r="Q11" s="19" t="n"/>
      <c r="R11" s="19" t="n"/>
      <c r="S11" s="19" t="n"/>
      <c r="T11" s="19" t="n"/>
      <c r="U11" s="19" t="n"/>
      <c r="V11" s="19" t="n"/>
      <c r="W11" s="19" t="n"/>
      <c r="X11" s="19" t="n"/>
      <c r="Y11" s="19" t="n"/>
      <c r="Z11" s="19" t="n"/>
      <c r="AA11" s="19" t="n"/>
      <c r="AB11" s="19" t="n"/>
      <c r="AC11" s="19" t="n"/>
      <c r="AD11" s="19" t="n"/>
      <c r="AE11" s="19" t="n"/>
      <c r="AF11" s="19" t="n"/>
      <c r="AG11" s="19" t="n"/>
      <c r="AH11" s="19" t="n"/>
      <c r="AI11" s="19" t="n"/>
      <c r="AJ11" s="19" t="n"/>
      <c r="AK11" s="19" t="n"/>
      <c r="AL11" s="19" t="n"/>
      <c r="AM11" s="19" t="n"/>
      <c r="AN11" s="19" t="n"/>
      <c r="AO11" s="19" t="n"/>
      <c r="AP11" s="19" t="n"/>
      <c r="AQ11" s="19" t="n"/>
      <c r="AR11" s="19" t="n"/>
      <c r="AS11" s="19" t="n"/>
      <c r="AT11" s="19" t="n"/>
      <c r="AU11" s="19" t="n"/>
      <c r="AV11" s="19" t="n"/>
      <c r="AW11" s="19" t="n"/>
      <c r="AX11" s="19" t="n"/>
      <c r="AY11" s="19" t="n"/>
      <c r="AZ11" s="19" t="n"/>
      <c r="BA11" s="19" t="n"/>
      <c r="BB11" s="19" t="n"/>
      <c r="BC11" s="19" t="n"/>
      <c r="BD11" s="19" t="n"/>
      <c r="BE11" s="19" t="n"/>
      <c r="BF11" s="19" t="n"/>
      <c r="BG11" s="19" t="n"/>
      <c r="BH11" s="19" t="n"/>
      <c r="BI11" s="19" t="n"/>
      <c r="BJ11" s="19" t="n"/>
      <c r="BK11" s="19" t="n"/>
      <c r="BL11" s="19" t="n"/>
      <c r="BM11" s="19" t="n"/>
      <c r="BN11" s="19" t="n"/>
      <c r="BO11" s="19" t="n"/>
      <c r="BP11" s="19" t="n"/>
      <c r="BQ11" s="19" t="n"/>
      <c r="BR11" s="19" t="n"/>
      <c r="BS11" s="19" t="n"/>
      <c r="BT11" s="19" t="n"/>
      <c r="BU11" s="19" t="n"/>
      <c r="BV11" s="19" t="n"/>
      <c r="BW11" s="19" t="n"/>
      <c r="BX11" s="19" t="n"/>
      <c r="BY11" s="19" t="n"/>
      <c r="BZ11" s="19" t="n"/>
      <c r="CA11" s="19" t="n"/>
      <c r="CB11" s="19" t="n"/>
      <c r="CC11" s="19" t="n"/>
      <c r="CD11" s="19" t="n"/>
      <c r="CE11" s="19" t="n"/>
      <c r="CF11" s="19" t="n"/>
      <c r="CG11" s="19" t="n"/>
      <c r="CH11" s="19" t="n"/>
      <c r="CI11" s="19" t="n"/>
      <c r="CJ11" s="19" t="n"/>
      <c r="CK11" s="19" t="n"/>
      <c r="CL11" s="19" t="n"/>
      <c r="CM11" s="19" t="n"/>
      <c r="CN11" s="19" t="n"/>
      <c r="CO11" s="19" t="n"/>
      <c r="CP11" s="19" t="n"/>
      <c r="CQ11" s="19" t="n"/>
      <c r="CR11" s="19" t="n"/>
      <c r="CS11" s="19" t="n"/>
      <c r="CT11" s="19" t="n"/>
      <c r="CU11" s="19" t="n"/>
      <c r="CV11" s="19" t="n"/>
      <c r="CW11" s="19" t="n"/>
      <c r="CX11" s="19" t="n"/>
      <c r="CY11" s="19" t="n"/>
      <c r="CZ11" s="19" t="n"/>
      <c r="DA11" s="19" t="n"/>
      <c r="DB11" s="19" t="n"/>
      <c r="DC11" s="19" t="n"/>
    </row>
    <row r="12" outlineLevel="3" ht="15" customHeight="1" thickTop="1"/>
    <row r="13" outlineLevel="3">
      <c r="C13" s="20" t="inlineStr">
        <is>
          <t>Development CAPEX</t>
        </is>
      </c>
    </row>
    <row r="14" outlineLevel="3"/>
    <row r="15" outlineLevel="3">
      <c r="E15" s="2">
        <f>'Cash Flow &amp; Valuation'!E27</f>
        <v/>
      </c>
      <c r="G15" s="21">
        <f>'Cash Flow &amp; Valuation'!G27</f>
        <v/>
      </c>
      <c r="Y15" s="87">
        <f>SUM(AA15:DB15)</f>
        <v/>
      </c>
      <c r="AA15" s="87">
        <f>'Cash Flow &amp; Valuation'!AA27</f>
        <v/>
      </c>
      <c r="AB15" s="87">
        <f>'Cash Flow &amp; Valuation'!AB27</f>
        <v/>
      </c>
      <c r="AC15" s="87">
        <f>'Cash Flow &amp; Valuation'!AC27</f>
        <v/>
      </c>
      <c r="AD15" s="87">
        <f>'Cash Flow &amp; Valuation'!AD27</f>
        <v/>
      </c>
      <c r="AE15" s="87">
        <f>'Cash Flow &amp; Valuation'!AE27</f>
        <v/>
      </c>
      <c r="AF15" s="87">
        <f>'Cash Flow &amp; Valuation'!AF27</f>
        <v/>
      </c>
      <c r="AG15" s="87">
        <f>'Cash Flow &amp; Valuation'!AG27</f>
        <v/>
      </c>
      <c r="AH15" s="87">
        <f>'Cash Flow &amp; Valuation'!AH27</f>
        <v/>
      </c>
      <c r="AI15" s="87">
        <f>'Cash Flow &amp; Valuation'!AI27</f>
        <v/>
      </c>
      <c r="AJ15" s="87">
        <f>'Cash Flow &amp; Valuation'!AJ27</f>
        <v/>
      </c>
      <c r="AK15" s="87">
        <f>'Cash Flow &amp; Valuation'!AK27</f>
        <v/>
      </c>
      <c r="AL15" s="87">
        <f>'Cash Flow &amp; Valuation'!AL27</f>
        <v/>
      </c>
      <c r="AM15" s="87">
        <f>'Cash Flow &amp; Valuation'!AM27</f>
        <v/>
      </c>
      <c r="AN15" s="87">
        <f>'Cash Flow &amp; Valuation'!AN27</f>
        <v/>
      </c>
      <c r="AO15" s="87">
        <f>'Cash Flow &amp; Valuation'!AO27</f>
        <v/>
      </c>
      <c r="AP15" s="87">
        <f>'Cash Flow &amp; Valuation'!AP27</f>
        <v/>
      </c>
      <c r="AQ15" s="87">
        <f>'Cash Flow &amp; Valuation'!AQ27</f>
        <v/>
      </c>
      <c r="AR15" s="87">
        <f>'Cash Flow &amp; Valuation'!AR27</f>
        <v/>
      </c>
      <c r="AS15" s="87">
        <f>'Cash Flow &amp; Valuation'!AS27</f>
        <v/>
      </c>
      <c r="AT15" s="87">
        <f>'Cash Flow &amp; Valuation'!AT27</f>
        <v/>
      </c>
      <c r="AU15" s="87">
        <f>'Cash Flow &amp; Valuation'!AU27</f>
        <v/>
      </c>
      <c r="AV15" s="87">
        <f>'Cash Flow &amp; Valuation'!AV27</f>
        <v/>
      </c>
      <c r="AW15" s="87">
        <f>'Cash Flow &amp; Valuation'!AW27</f>
        <v/>
      </c>
      <c r="AX15" s="87">
        <f>'Cash Flow &amp; Valuation'!AX27</f>
        <v/>
      </c>
      <c r="AY15" s="87">
        <f>'Cash Flow &amp; Valuation'!AY27</f>
        <v/>
      </c>
      <c r="AZ15" s="87">
        <f>'Cash Flow &amp; Valuation'!AZ27</f>
        <v/>
      </c>
      <c r="BA15" s="87">
        <f>'Cash Flow &amp; Valuation'!BA27</f>
        <v/>
      </c>
      <c r="BB15" s="87">
        <f>'Cash Flow &amp; Valuation'!BB27</f>
        <v/>
      </c>
      <c r="BC15" s="87">
        <f>'Cash Flow &amp; Valuation'!BC27</f>
        <v/>
      </c>
      <c r="BD15" s="87">
        <f>'Cash Flow &amp; Valuation'!BD27</f>
        <v/>
      </c>
      <c r="BE15" s="87">
        <f>'Cash Flow &amp; Valuation'!BE27</f>
        <v/>
      </c>
      <c r="BF15" s="87">
        <f>'Cash Flow &amp; Valuation'!BF27</f>
        <v/>
      </c>
      <c r="BG15" s="87">
        <f>'Cash Flow &amp; Valuation'!BG27</f>
        <v/>
      </c>
      <c r="BH15" s="87">
        <f>'Cash Flow &amp; Valuation'!BH27</f>
        <v/>
      </c>
      <c r="BI15" s="87">
        <f>'Cash Flow &amp; Valuation'!BI27</f>
        <v/>
      </c>
      <c r="BJ15" s="87">
        <f>'Cash Flow &amp; Valuation'!BJ27</f>
        <v/>
      </c>
      <c r="BK15" s="87">
        <f>'Cash Flow &amp; Valuation'!BK27</f>
        <v/>
      </c>
      <c r="BL15" s="87">
        <f>'Cash Flow &amp; Valuation'!BL27</f>
        <v/>
      </c>
      <c r="BM15" s="87">
        <f>'Cash Flow &amp; Valuation'!BM27</f>
        <v/>
      </c>
      <c r="BN15" s="87">
        <f>'Cash Flow &amp; Valuation'!BN27</f>
        <v/>
      </c>
      <c r="BO15" s="87">
        <f>'Cash Flow &amp; Valuation'!BO27</f>
        <v/>
      </c>
      <c r="BP15" s="87">
        <f>'Cash Flow &amp; Valuation'!BP27</f>
        <v/>
      </c>
      <c r="BQ15" s="87">
        <f>'Cash Flow &amp; Valuation'!BQ27</f>
        <v/>
      </c>
      <c r="BR15" s="87">
        <f>'Cash Flow &amp; Valuation'!BR27</f>
        <v/>
      </c>
      <c r="BS15" s="87">
        <f>'Cash Flow &amp; Valuation'!BS27</f>
        <v/>
      </c>
      <c r="BT15" s="87">
        <f>'Cash Flow &amp; Valuation'!BT27</f>
        <v/>
      </c>
      <c r="BU15" s="87">
        <f>'Cash Flow &amp; Valuation'!BU27</f>
        <v/>
      </c>
      <c r="BV15" s="87">
        <f>'Cash Flow &amp; Valuation'!BV27</f>
        <v/>
      </c>
      <c r="BW15" s="87">
        <f>'Cash Flow &amp; Valuation'!BW27</f>
        <v/>
      </c>
      <c r="BX15" s="87">
        <f>'Cash Flow &amp; Valuation'!BX27</f>
        <v/>
      </c>
      <c r="BY15" s="87">
        <f>'Cash Flow &amp; Valuation'!BY27</f>
        <v/>
      </c>
      <c r="BZ15" s="87">
        <f>'Cash Flow &amp; Valuation'!BZ27</f>
        <v/>
      </c>
      <c r="CA15" s="87">
        <f>'Cash Flow &amp; Valuation'!CA27</f>
        <v/>
      </c>
      <c r="CB15" s="87">
        <f>'Cash Flow &amp; Valuation'!CB27</f>
        <v/>
      </c>
      <c r="CC15" s="87">
        <f>'Cash Flow &amp; Valuation'!CC27</f>
        <v/>
      </c>
      <c r="CD15" s="87">
        <f>'Cash Flow &amp; Valuation'!CD27</f>
        <v/>
      </c>
      <c r="CE15" s="87">
        <f>'Cash Flow &amp; Valuation'!CE27</f>
        <v/>
      </c>
      <c r="CF15" s="87">
        <f>'Cash Flow &amp; Valuation'!CF27</f>
        <v/>
      </c>
      <c r="CG15" s="87">
        <f>'Cash Flow &amp; Valuation'!CG27</f>
        <v/>
      </c>
      <c r="CH15" s="87">
        <f>'Cash Flow &amp; Valuation'!CH27</f>
        <v/>
      </c>
      <c r="CI15" s="87">
        <f>'Cash Flow &amp; Valuation'!CI27</f>
        <v/>
      </c>
      <c r="CJ15" s="87">
        <f>'Cash Flow &amp; Valuation'!CJ27</f>
        <v/>
      </c>
      <c r="CK15" s="87">
        <f>'Cash Flow &amp; Valuation'!CK27</f>
        <v/>
      </c>
      <c r="CL15" s="87">
        <f>'Cash Flow &amp; Valuation'!CL27</f>
        <v/>
      </c>
      <c r="CM15" s="87">
        <f>'Cash Flow &amp; Valuation'!CM27</f>
        <v/>
      </c>
      <c r="CN15" s="87">
        <f>'Cash Flow &amp; Valuation'!CN27</f>
        <v/>
      </c>
      <c r="CO15" s="87">
        <f>'Cash Flow &amp; Valuation'!CO27</f>
        <v/>
      </c>
      <c r="CP15" s="87">
        <f>'Cash Flow &amp; Valuation'!CP27</f>
        <v/>
      </c>
      <c r="CQ15" s="87">
        <f>'Cash Flow &amp; Valuation'!CQ27</f>
        <v/>
      </c>
      <c r="CR15" s="87">
        <f>'Cash Flow &amp; Valuation'!CR27</f>
        <v/>
      </c>
      <c r="CS15" s="87">
        <f>'Cash Flow &amp; Valuation'!CS27</f>
        <v/>
      </c>
      <c r="CT15" s="87">
        <f>'Cash Flow &amp; Valuation'!CT27</f>
        <v/>
      </c>
      <c r="CU15" s="87">
        <f>'Cash Flow &amp; Valuation'!CU27</f>
        <v/>
      </c>
      <c r="CV15" s="87">
        <f>'Cash Flow &amp; Valuation'!CV27</f>
        <v/>
      </c>
      <c r="CW15" s="87">
        <f>'Cash Flow &amp; Valuation'!CW27</f>
        <v/>
      </c>
      <c r="CX15" s="87">
        <f>'Cash Flow &amp; Valuation'!CX27</f>
        <v/>
      </c>
      <c r="CY15" s="87">
        <f>'Cash Flow &amp; Valuation'!CY27</f>
        <v/>
      </c>
      <c r="CZ15" s="87">
        <f>'Cash Flow &amp; Valuation'!CZ27</f>
        <v/>
      </c>
      <c r="DA15" s="87">
        <f>'Cash Flow &amp; Valuation'!DA27</f>
        <v/>
      </c>
      <c r="DB15" s="87">
        <f>'Cash Flow &amp; Valuation'!DB27</f>
        <v/>
      </c>
    </row>
    <row r="16" outlineLevel="3">
      <c r="E16" s="2">
        <f>'Cash Flow &amp; Valuation'!E209</f>
        <v/>
      </c>
      <c r="G16" s="21">
        <f>'Cash Flow &amp; Valuation'!G209</f>
        <v/>
      </c>
      <c r="Y16" s="87">
        <f>SUM(AA16:DB16)</f>
        <v/>
      </c>
      <c r="AA16" s="87">
        <f>'Cash Flow &amp; Valuation'!AA209</f>
        <v/>
      </c>
      <c r="AB16" s="87">
        <f>'Cash Flow &amp; Valuation'!AB209</f>
        <v/>
      </c>
      <c r="AC16" s="87">
        <f>'Cash Flow &amp; Valuation'!AC209</f>
        <v/>
      </c>
      <c r="AD16" s="87">
        <f>'Cash Flow &amp; Valuation'!AD209</f>
        <v/>
      </c>
      <c r="AE16" s="87">
        <f>'Cash Flow &amp; Valuation'!AE209</f>
        <v/>
      </c>
      <c r="AF16" s="87">
        <f>'Cash Flow &amp; Valuation'!AF209</f>
        <v/>
      </c>
      <c r="AG16" s="87">
        <f>'Cash Flow &amp; Valuation'!AG209</f>
        <v/>
      </c>
      <c r="AH16" s="87">
        <f>'Cash Flow &amp; Valuation'!AH209</f>
        <v/>
      </c>
      <c r="AI16" s="87">
        <f>'Cash Flow &amp; Valuation'!AI209</f>
        <v/>
      </c>
      <c r="AJ16" s="87">
        <f>'Cash Flow &amp; Valuation'!AJ209</f>
        <v/>
      </c>
      <c r="AK16" s="87">
        <f>'Cash Flow &amp; Valuation'!AK209</f>
        <v/>
      </c>
      <c r="AL16" s="87">
        <f>'Cash Flow &amp; Valuation'!AL209</f>
        <v/>
      </c>
      <c r="AM16" s="87">
        <f>'Cash Flow &amp; Valuation'!AM209</f>
        <v/>
      </c>
      <c r="AN16" s="87">
        <f>'Cash Flow &amp; Valuation'!AN209</f>
        <v/>
      </c>
      <c r="AO16" s="87">
        <f>'Cash Flow &amp; Valuation'!AO209</f>
        <v/>
      </c>
      <c r="AP16" s="87">
        <f>'Cash Flow &amp; Valuation'!AP209</f>
        <v/>
      </c>
      <c r="AQ16" s="87">
        <f>'Cash Flow &amp; Valuation'!AQ209</f>
        <v/>
      </c>
      <c r="AR16" s="87">
        <f>'Cash Flow &amp; Valuation'!AR209</f>
        <v/>
      </c>
      <c r="AS16" s="87">
        <f>'Cash Flow &amp; Valuation'!AS209</f>
        <v/>
      </c>
      <c r="AT16" s="87">
        <f>'Cash Flow &amp; Valuation'!AT209</f>
        <v/>
      </c>
      <c r="AU16" s="87">
        <f>'Cash Flow &amp; Valuation'!AU209</f>
        <v/>
      </c>
      <c r="AV16" s="87">
        <f>'Cash Flow &amp; Valuation'!AV209</f>
        <v/>
      </c>
      <c r="AW16" s="87">
        <f>'Cash Flow &amp; Valuation'!AW209</f>
        <v/>
      </c>
      <c r="AX16" s="87">
        <f>'Cash Flow &amp; Valuation'!AX209</f>
        <v/>
      </c>
      <c r="AY16" s="87">
        <f>'Cash Flow &amp; Valuation'!AY209</f>
        <v/>
      </c>
      <c r="AZ16" s="87">
        <f>'Cash Flow &amp; Valuation'!AZ209</f>
        <v/>
      </c>
      <c r="BA16" s="87">
        <f>'Cash Flow &amp; Valuation'!BA209</f>
        <v/>
      </c>
      <c r="BB16" s="87">
        <f>'Cash Flow &amp; Valuation'!BB209</f>
        <v/>
      </c>
      <c r="BC16" s="87">
        <f>'Cash Flow &amp; Valuation'!BC209</f>
        <v/>
      </c>
      <c r="BD16" s="87">
        <f>'Cash Flow &amp; Valuation'!BD209</f>
        <v/>
      </c>
      <c r="BE16" s="87">
        <f>'Cash Flow &amp; Valuation'!BE209</f>
        <v/>
      </c>
      <c r="BF16" s="87">
        <f>'Cash Flow &amp; Valuation'!BF209</f>
        <v/>
      </c>
      <c r="BG16" s="87">
        <f>'Cash Flow &amp; Valuation'!BG209</f>
        <v/>
      </c>
      <c r="BH16" s="87">
        <f>'Cash Flow &amp; Valuation'!BH209</f>
        <v/>
      </c>
      <c r="BI16" s="87">
        <f>'Cash Flow &amp; Valuation'!BI209</f>
        <v/>
      </c>
      <c r="BJ16" s="87">
        <f>'Cash Flow &amp; Valuation'!BJ209</f>
        <v/>
      </c>
      <c r="BK16" s="87">
        <f>'Cash Flow &amp; Valuation'!BK209</f>
        <v/>
      </c>
      <c r="BL16" s="87">
        <f>'Cash Flow &amp; Valuation'!BL209</f>
        <v/>
      </c>
      <c r="BM16" s="87">
        <f>'Cash Flow &amp; Valuation'!BM209</f>
        <v/>
      </c>
      <c r="BN16" s="87">
        <f>'Cash Flow &amp; Valuation'!BN209</f>
        <v/>
      </c>
      <c r="BO16" s="87">
        <f>'Cash Flow &amp; Valuation'!BO209</f>
        <v/>
      </c>
      <c r="BP16" s="87">
        <f>'Cash Flow &amp; Valuation'!BP209</f>
        <v/>
      </c>
      <c r="BQ16" s="87">
        <f>'Cash Flow &amp; Valuation'!BQ209</f>
        <v/>
      </c>
      <c r="BR16" s="87">
        <f>'Cash Flow &amp; Valuation'!BR209</f>
        <v/>
      </c>
      <c r="BS16" s="87">
        <f>'Cash Flow &amp; Valuation'!BS209</f>
        <v/>
      </c>
      <c r="BT16" s="87">
        <f>'Cash Flow &amp; Valuation'!BT209</f>
        <v/>
      </c>
      <c r="BU16" s="87">
        <f>'Cash Flow &amp; Valuation'!BU209</f>
        <v/>
      </c>
      <c r="BV16" s="87">
        <f>'Cash Flow &amp; Valuation'!BV209</f>
        <v/>
      </c>
      <c r="BW16" s="87">
        <f>'Cash Flow &amp; Valuation'!BW209</f>
        <v/>
      </c>
      <c r="BX16" s="87">
        <f>'Cash Flow &amp; Valuation'!BX209</f>
        <v/>
      </c>
      <c r="BY16" s="87">
        <f>'Cash Flow &amp; Valuation'!BY209</f>
        <v/>
      </c>
      <c r="BZ16" s="87">
        <f>'Cash Flow &amp; Valuation'!BZ209</f>
        <v/>
      </c>
      <c r="CA16" s="87">
        <f>'Cash Flow &amp; Valuation'!CA209</f>
        <v/>
      </c>
      <c r="CB16" s="87">
        <f>'Cash Flow &amp; Valuation'!CB209</f>
        <v/>
      </c>
      <c r="CC16" s="87">
        <f>'Cash Flow &amp; Valuation'!CC209</f>
        <v/>
      </c>
      <c r="CD16" s="87">
        <f>'Cash Flow &amp; Valuation'!CD209</f>
        <v/>
      </c>
      <c r="CE16" s="87">
        <f>'Cash Flow &amp; Valuation'!CE209</f>
        <v/>
      </c>
      <c r="CF16" s="87">
        <f>'Cash Flow &amp; Valuation'!CF209</f>
        <v/>
      </c>
      <c r="CG16" s="87">
        <f>'Cash Flow &amp; Valuation'!CG209</f>
        <v/>
      </c>
      <c r="CH16" s="87">
        <f>'Cash Flow &amp; Valuation'!CH209</f>
        <v/>
      </c>
      <c r="CI16" s="87">
        <f>'Cash Flow &amp; Valuation'!CI209</f>
        <v/>
      </c>
      <c r="CJ16" s="87">
        <f>'Cash Flow &amp; Valuation'!CJ209</f>
        <v/>
      </c>
      <c r="CK16" s="87">
        <f>'Cash Flow &amp; Valuation'!CK209</f>
        <v/>
      </c>
      <c r="CL16" s="87">
        <f>'Cash Flow &amp; Valuation'!CL209</f>
        <v/>
      </c>
      <c r="CM16" s="87">
        <f>'Cash Flow &amp; Valuation'!CM209</f>
        <v/>
      </c>
      <c r="CN16" s="87">
        <f>'Cash Flow &amp; Valuation'!CN209</f>
        <v/>
      </c>
      <c r="CO16" s="87">
        <f>'Cash Flow &amp; Valuation'!CO209</f>
        <v/>
      </c>
      <c r="CP16" s="87">
        <f>'Cash Flow &amp; Valuation'!CP209</f>
        <v/>
      </c>
      <c r="CQ16" s="87">
        <f>'Cash Flow &amp; Valuation'!CQ209</f>
        <v/>
      </c>
      <c r="CR16" s="87">
        <f>'Cash Flow &amp; Valuation'!CR209</f>
        <v/>
      </c>
      <c r="CS16" s="87">
        <f>'Cash Flow &amp; Valuation'!CS209</f>
        <v/>
      </c>
      <c r="CT16" s="87">
        <f>'Cash Flow &amp; Valuation'!CT209</f>
        <v/>
      </c>
      <c r="CU16" s="87">
        <f>'Cash Flow &amp; Valuation'!CU209</f>
        <v/>
      </c>
      <c r="CV16" s="87">
        <f>'Cash Flow &amp; Valuation'!CV209</f>
        <v/>
      </c>
      <c r="CW16" s="87">
        <f>'Cash Flow &amp; Valuation'!CW209</f>
        <v/>
      </c>
      <c r="CX16" s="87">
        <f>'Cash Flow &amp; Valuation'!CX209</f>
        <v/>
      </c>
      <c r="CY16" s="87">
        <f>'Cash Flow &amp; Valuation'!CY209</f>
        <v/>
      </c>
      <c r="CZ16" s="87">
        <f>'Cash Flow &amp; Valuation'!CZ209</f>
        <v/>
      </c>
      <c r="DA16" s="87">
        <f>'Cash Flow &amp; Valuation'!DA209</f>
        <v/>
      </c>
      <c r="DB16" s="87">
        <f>'Cash Flow &amp; Valuation'!DB209</f>
        <v/>
      </c>
    </row>
    <row r="17" outlineLevel="3">
      <c r="E17" s="28" t="inlineStr">
        <is>
          <t>Total Capex</t>
        </is>
      </c>
      <c r="G17" s="21">
        <f>Currency_unit&amp;"'M"</f>
        <v/>
      </c>
      <c r="Y17" s="88">
        <f>SUM(AA17:DB17)</f>
        <v/>
      </c>
      <c r="AA17" s="38">
        <f>SUM(AA15:AA16)</f>
        <v/>
      </c>
      <c r="AB17" s="38">
        <f>SUM(AB15:AB16)</f>
        <v/>
      </c>
      <c r="AC17" s="38">
        <f>SUM(AC15:AC16)</f>
        <v/>
      </c>
      <c r="AD17" s="38">
        <f>SUM(AD15:AD16)</f>
        <v/>
      </c>
      <c r="AE17" s="38">
        <f>SUM(AE15:AE16)</f>
        <v/>
      </c>
      <c r="AF17" s="38">
        <f>SUM(AF15:AF16)</f>
        <v/>
      </c>
      <c r="AG17" s="38">
        <f>SUM(AG15:AG16)</f>
        <v/>
      </c>
      <c r="AH17" s="38">
        <f>SUM(AH15:AH16)</f>
        <v/>
      </c>
      <c r="AI17" s="38">
        <f>SUM(AI15:AI16)</f>
        <v/>
      </c>
      <c r="AJ17" s="38">
        <f>SUM(AJ15:AJ16)</f>
        <v/>
      </c>
      <c r="AK17" s="38">
        <f>SUM(AK15:AK16)</f>
        <v/>
      </c>
      <c r="AL17" s="38">
        <f>SUM(AL15:AL16)</f>
        <v/>
      </c>
      <c r="AM17" s="38">
        <f>SUM(AM15:AM16)</f>
        <v/>
      </c>
      <c r="AN17" s="38">
        <f>SUM(AN15:AN16)</f>
        <v/>
      </c>
      <c r="AO17" s="38">
        <f>SUM(AO15:AO16)</f>
        <v/>
      </c>
      <c r="AP17" s="38">
        <f>SUM(AP15:AP16)</f>
        <v/>
      </c>
      <c r="AQ17" s="38">
        <f>SUM(AQ15:AQ16)</f>
        <v/>
      </c>
      <c r="AR17" s="38">
        <f>SUM(AR15:AR16)</f>
        <v/>
      </c>
      <c r="AS17" s="38">
        <f>SUM(AS15:AS16)</f>
        <v/>
      </c>
      <c r="AT17" s="38">
        <f>SUM(AT15:AT16)</f>
        <v/>
      </c>
      <c r="AU17" s="38">
        <f>SUM(AU15:AU16)</f>
        <v/>
      </c>
      <c r="AV17" s="38">
        <f>SUM(AV15:AV16)</f>
        <v/>
      </c>
      <c r="AW17" s="38">
        <f>SUM(AW15:AW16)</f>
        <v/>
      </c>
      <c r="AX17" s="38">
        <f>SUM(AX15:AX16)</f>
        <v/>
      </c>
      <c r="AY17" s="38">
        <f>SUM(AY15:AY16)</f>
        <v/>
      </c>
      <c r="AZ17" s="38">
        <f>SUM(AZ15:AZ16)</f>
        <v/>
      </c>
      <c r="BA17" s="38">
        <f>SUM(BA15:BA16)</f>
        <v/>
      </c>
      <c r="BB17" s="38">
        <f>SUM(BB15:BB16)</f>
        <v/>
      </c>
      <c r="BC17" s="38">
        <f>SUM(BC15:BC16)</f>
        <v/>
      </c>
      <c r="BD17" s="38">
        <f>SUM(BD15:BD16)</f>
        <v/>
      </c>
      <c r="BE17" s="38">
        <f>SUM(BE15:BE16)</f>
        <v/>
      </c>
      <c r="BF17" s="38">
        <f>SUM(BF15:BF16)</f>
        <v/>
      </c>
      <c r="BG17" s="38">
        <f>SUM(BG15:BG16)</f>
        <v/>
      </c>
      <c r="BH17" s="38">
        <f>SUM(BH15:BH16)</f>
        <v/>
      </c>
      <c r="BI17" s="38">
        <f>SUM(BI15:BI16)</f>
        <v/>
      </c>
      <c r="BJ17" s="38">
        <f>SUM(BJ15:BJ16)</f>
        <v/>
      </c>
      <c r="BK17" s="38">
        <f>SUM(BK15:BK16)</f>
        <v/>
      </c>
      <c r="BL17" s="38">
        <f>SUM(BL15:BL16)</f>
        <v/>
      </c>
      <c r="BM17" s="38">
        <f>SUM(BM15:BM16)</f>
        <v/>
      </c>
      <c r="BN17" s="38">
        <f>SUM(BN15:BN16)</f>
        <v/>
      </c>
      <c r="BO17" s="38">
        <f>SUM(BO15:BO16)</f>
        <v/>
      </c>
      <c r="BP17" s="38">
        <f>SUM(BP15:BP16)</f>
        <v/>
      </c>
      <c r="BQ17" s="38">
        <f>SUM(BQ15:BQ16)</f>
        <v/>
      </c>
      <c r="BR17" s="38">
        <f>SUM(BR15:BR16)</f>
        <v/>
      </c>
      <c r="BS17" s="38">
        <f>SUM(BS15:BS16)</f>
        <v/>
      </c>
      <c r="BT17" s="38">
        <f>SUM(BT15:BT16)</f>
        <v/>
      </c>
      <c r="BU17" s="38">
        <f>SUM(BU15:BU16)</f>
        <v/>
      </c>
      <c r="BV17" s="38">
        <f>SUM(BV15:BV16)</f>
        <v/>
      </c>
      <c r="BW17" s="38">
        <f>SUM(BW15:BW16)</f>
        <v/>
      </c>
      <c r="BX17" s="38">
        <f>SUM(BX15:BX16)</f>
        <v/>
      </c>
      <c r="BY17" s="38">
        <f>SUM(BY15:BY16)</f>
        <v/>
      </c>
      <c r="BZ17" s="38">
        <f>SUM(BZ15:BZ16)</f>
        <v/>
      </c>
      <c r="CA17" s="38">
        <f>SUM(CA15:CA16)</f>
        <v/>
      </c>
      <c r="CB17" s="38">
        <f>SUM(CB15:CB16)</f>
        <v/>
      </c>
      <c r="CC17" s="38">
        <f>SUM(CC15:CC16)</f>
        <v/>
      </c>
      <c r="CD17" s="38">
        <f>SUM(CD15:CD16)</f>
        <v/>
      </c>
      <c r="CE17" s="38">
        <f>SUM(CE15:CE16)</f>
        <v/>
      </c>
      <c r="CF17" s="38">
        <f>SUM(CF15:CF16)</f>
        <v/>
      </c>
      <c r="CG17" s="38">
        <f>SUM(CG15:CG16)</f>
        <v/>
      </c>
      <c r="CH17" s="38">
        <f>SUM(CH15:CH16)</f>
        <v/>
      </c>
      <c r="CI17" s="38">
        <f>SUM(CI15:CI16)</f>
        <v/>
      </c>
      <c r="CJ17" s="38">
        <f>SUM(CJ15:CJ16)</f>
        <v/>
      </c>
      <c r="CK17" s="38">
        <f>SUM(CK15:CK16)</f>
        <v/>
      </c>
      <c r="CL17" s="38">
        <f>SUM(CL15:CL16)</f>
        <v/>
      </c>
      <c r="CM17" s="38">
        <f>SUM(CM15:CM16)</f>
        <v/>
      </c>
      <c r="CN17" s="38">
        <f>SUM(CN15:CN16)</f>
        <v/>
      </c>
      <c r="CO17" s="38">
        <f>SUM(CO15:CO16)</f>
        <v/>
      </c>
      <c r="CP17" s="38">
        <f>SUM(CP15:CP16)</f>
        <v/>
      </c>
      <c r="CQ17" s="38">
        <f>SUM(CQ15:CQ16)</f>
        <v/>
      </c>
      <c r="CR17" s="38">
        <f>SUM(CR15:CR16)</f>
        <v/>
      </c>
      <c r="CS17" s="38">
        <f>SUM(CS15:CS16)</f>
        <v/>
      </c>
      <c r="CT17" s="38">
        <f>SUM(CT15:CT16)</f>
        <v/>
      </c>
      <c r="CU17" s="38">
        <f>SUM(CU15:CU16)</f>
        <v/>
      </c>
      <c r="CV17" s="38">
        <f>SUM(CV15:CV16)</f>
        <v/>
      </c>
      <c r="CW17" s="38">
        <f>SUM(CW15:CW16)</f>
        <v/>
      </c>
      <c r="CX17" s="38">
        <f>SUM(CX15:CX16)</f>
        <v/>
      </c>
      <c r="CY17" s="38">
        <f>SUM(CY15:CY16)</f>
        <v/>
      </c>
      <c r="CZ17" s="38">
        <f>SUM(CZ15:CZ16)</f>
        <v/>
      </c>
      <c r="DA17" s="38">
        <f>SUM(DA15:DA16)</f>
        <v/>
      </c>
      <c r="DB17" s="38">
        <f>SUM(DB15:DB16)</f>
        <v/>
      </c>
    </row>
    <row r="18" outlineLevel="3">
      <c r="G18" s="21" t="n"/>
    </row>
    <row r="19" outlineLevel="3">
      <c r="E19" s="2" t="inlineStr">
        <is>
          <t>Undepreciated Capex at Start of Operations</t>
        </is>
      </c>
      <c r="G19" s="21" t="n"/>
      <c r="AA19" s="87">
        <f>IF(AA4=Dashboard!$F$26,SUM($AA$17:AA17),IF(AA4&lt;Dashboard!$F$26,0,AA17))</f>
        <v/>
      </c>
      <c r="AB19" s="87">
        <f>IF(AB4=Dashboard!$F$26,SUM($AA$17:AB17),IF(AB4&lt;Dashboard!$F$26,0,AB17))</f>
        <v/>
      </c>
      <c r="AC19" s="87">
        <f>IF(AC4=Dashboard!$F$26,SUM($AA$17:AC17),IF(AC4&lt;Dashboard!$F$26,0,AC17))</f>
        <v/>
      </c>
      <c r="AD19" s="87">
        <f>IF(AD4=Dashboard!$F$26,SUM($AA$17:AD17),IF(AD4&lt;Dashboard!$F$26,0,AD17))</f>
        <v/>
      </c>
      <c r="AE19" s="87">
        <f>IF(AE4=Dashboard!$F$26,SUM($AA$17:AE17),IF(AE4&lt;Dashboard!$F$26,0,AE17))</f>
        <v/>
      </c>
      <c r="AF19" s="87">
        <f>IF(AF4=Dashboard!$F$26,SUM($AA$17:AF17),IF(AF4&lt;Dashboard!$F$26,0,AF17))</f>
        <v/>
      </c>
      <c r="AG19" s="87">
        <f>IF(AG4=Dashboard!$F$26,SUM($AA$17:AG17),IF(AG4&lt;Dashboard!$F$26,0,AG17))</f>
        <v/>
      </c>
      <c r="AH19" s="87">
        <f>IF(AH4=Dashboard!$F$26,SUM($AA$17:AH17),IF(AH4&lt;Dashboard!$F$26,0,AH17))</f>
        <v/>
      </c>
      <c r="AI19" s="87">
        <f>IF(AI4=Dashboard!$F$26,SUM($AA$17:AI17),IF(AI4&lt;Dashboard!$F$26,0,AI17))</f>
        <v/>
      </c>
      <c r="AJ19" s="87">
        <f>IF(AJ4=Dashboard!$F$26,SUM($AA$17:AJ17),IF(AJ4&lt;Dashboard!$F$26,0,AJ17))</f>
        <v/>
      </c>
      <c r="AK19" s="87">
        <f>IF(AK4=Dashboard!$F$26,SUM($AA$17:AK17),IF(AK4&lt;Dashboard!$F$26,0,AK17))</f>
        <v/>
      </c>
      <c r="AL19" s="87">
        <f>IF(AL4=Dashboard!$F$26,SUM($AA$17:AL17),IF(AL4&lt;Dashboard!$F$26,0,AL17))</f>
        <v/>
      </c>
      <c r="AM19" s="87">
        <f>IF(AM4=Dashboard!$F$26,SUM($AA$17:AM17),IF(AM4&lt;Dashboard!$F$26,0,AM17))</f>
        <v/>
      </c>
      <c r="AN19" s="87">
        <f>IF(AN4=Dashboard!$F$26,SUM($AA$17:AN17),IF(AN4&lt;Dashboard!$F$26,0,AN17))</f>
        <v/>
      </c>
      <c r="AO19" s="87">
        <f>IF(AO4=Dashboard!$F$26,SUM($AA$17:AO17),IF(AO4&lt;Dashboard!$F$26,0,AO17))</f>
        <v/>
      </c>
      <c r="AP19" s="87">
        <f>IF(AP4=Dashboard!$F$26,SUM($AA$17:AP17),IF(AP4&lt;Dashboard!$F$26,0,AP17))</f>
        <v/>
      </c>
      <c r="AQ19" s="87">
        <f>IF(AQ4=Dashboard!$F$26,SUM($AA$17:AQ17),IF(AQ4&lt;Dashboard!$F$26,0,AQ17))</f>
        <v/>
      </c>
      <c r="AR19" s="87">
        <f>IF(AR4=Dashboard!$F$26,SUM($AA$17:AR17),IF(AR4&lt;Dashboard!$F$26,0,AR17))</f>
        <v/>
      </c>
      <c r="AS19" s="87">
        <f>IF(AS4=Dashboard!$F$26,SUM($AA$17:AS17),IF(AS4&lt;Dashboard!$F$26,0,AS17))</f>
        <v/>
      </c>
      <c r="AT19" s="87">
        <f>IF(AT4=Dashboard!$F$26,SUM($AA$17:AT17),IF(AT4&lt;Dashboard!$F$26,0,AT17))</f>
        <v/>
      </c>
      <c r="AU19" s="87">
        <f>IF(AU4=Dashboard!$F$26,SUM($AA$17:AU17),IF(AU4&lt;Dashboard!$F$26,0,AU17))</f>
        <v/>
      </c>
      <c r="AV19" s="87">
        <f>IF(AV4=Dashboard!$F$26,SUM($AA$17:AV17),IF(AV4&lt;Dashboard!$F$26,0,AV17))</f>
        <v/>
      </c>
      <c r="AW19" s="87">
        <f>IF(AW4=Dashboard!$F$26,SUM($AA$17:AW17),IF(AW4&lt;Dashboard!$F$26,0,AW17))</f>
        <v/>
      </c>
      <c r="AX19" s="87">
        <f>IF(AX4=Dashboard!$F$26,SUM($AA$17:AX17),IF(AX4&lt;Dashboard!$F$26,0,AX17))</f>
        <v/>
      </c>
      <c r="AY19" s="87">
        <f>IF(AY4=Dashboard!$F$26,SUM($AA$17:AY17),IF(AY4&lt;Dashboard!$F$26,0,AY17))</f>
        <v/>
      </c>
      <c r="AZ19" s="87">
        <f>IF(AZ4=Dashboard!$F$26,SUM($AA$17:AZ17),IF(AZ4&lt;Dashboard!$F$26,0,AZ17))</f>
        <v/>
      </c>
      <c r="BA19" s="87">
        <f>IF(BA4=Dashboard!$F$26,SUM($AA$17:BA17),IF(BA4&lt;Dashboard!$F$26,0,BA17))</f>
        <v/>
      </c>
      <c r="BB19" s="87">
        <f>IF(BB4=Dashboard!$F$26,SUM($AA$17:BB17),IF(BB4&lt;Dashboard!$F$26,0,BB17))</f>
        <v/>
      </c>
      <c r="BC19" s="87">
        <f>IF(BC4=Dashboard!$F$26,SUM($AA$17:BC17),IF(BC4&lt;Dashboard!$F$26,0,BC17))</f>
        <v/>
      </c>
      <c r="BD19" s="87">
        <f>IF(BD4=Dashboard!$F$26,SUM($AA$17:BD17),IF(BD4&lt;Dashboard!$F$26,0,BD17))</f>
        <v/>
      </c>
      <c r="BE19" s="87">
        <f>IF(BE4=Dashboard!$F$26,SUM($AA$17:BE17),IF(BE4&lt;Dashboard!$F$26,0,BE17))</f>
        <v/>
      </c>
      <c r="BF19" s="87">
        <f>IF(BF4=Dashboard!$F$26,SUM($AA$17:BF17),IF(BF4&lt;Dashboard!$F$26,0,BF17))</f>
        <v/>
      </c>
      <c r="BG19" s="87">
        <f>IF(BG4=Dashboard!$F$26,SUM($AA$17:BG17),IF(BG4&lt;Dashboard!$F$26,0,BG17))</f>
        <v/>
      </c>
      <c r="BH19" s="87">
        <f>IF(BH4=Dashboard!$F$26,SUM($AA$17:BH17),IF(BH4&lt;Dashboard!$F$26,0,BH17))</f>
        <v/>
      </c>
      <c r="BI19" s="87">
        <f>IF(BI4=Dashboard!$F$26,SUM($AA$17:BI17),IF(BI4&lt;Dashboard!$F$26,0,BI17))</f>
        <v/>
      </c>
      <c r="BJ19" s="87">
        <f>IF(BJ4=Dashboard!$F$26,SUM($AA$17:BJ17),IF(BJ4&lt;Dashboard!$F$26,0,BJ17))</f>
        <v/>
      </c>
      <c r="BK19" s="87">
        <f>IF(BK4=Dashboard!$F$26,SUM($AA$17:BK17),IF(BK4&lt;Dashboard!$F$26,0,BK17))</f>
        <v/>
      </c>
      <c r="BL19" s="87">
        <f>IF(BL4=Dashboard!$F$26,SUM($AA$17:BL17),IF(BL4&lt;Dashboard!$F$26,0,BL17))</f>
        <v/>
      </c>
      <c r="BM19" s="87">
        <f>IF(BM4=Dashboard!$F$26,SUM($AA$17:BM17),IF(BM4&lt;Dashboard!$F$26,0,BM17))</f>
        <v/>
      </c>
      <c r="BN19" s="87">
        <f>IF(BN4=Dashboard!$F$26,SUM($AA$17:BN17),IF(BN4&lt;Dashboard!$F$26,0,BN17))</f>
        <v/>
      </c>
      <c r="BO19" s="87">
        <f>IF(BO4=Dashboard!$F$26,SUM($AA$17:BO17),IF(BO4&lt;Dashboard!$F$26,0,BO17))</f>
        <v/>
      </c>
      <c r="BP19" s="87">
        <f>IF(BP4=Dashboard!$F$26,SUM($AA$17:BP17),IF(BP4&lt;Dashboard!$F$26,0,BP17))</f>
        <v/>
      </c>
      <c r="BQ19" s="87">
        <f>IF(BQ4=Dashboard!$F$26,SUM($AA$17:BQ17),IF(BQ4&lt;Dashboard!$F$26,0,BQ17))</f>
        <v/>
      </c>
      <c r="BR19" s="87">
        <f>IF(BR4=Dashboard!$F$26,SUM($AA$17:BR17),IF(BR4&lt;Dashboard!$F$26,0,BR17))</f>
        <v/>
      </c>
      <c r="BS19" s="87">
        <f>IF(BS4=Dashboard!$F$26,SUM($AA$17:BS17),IF(BS4&lt;Dashboard!$F$26,0,BS17))</f>
        <v/>
      </c>
      <c r="BT19" s="87">
        <f>IF(BT4=Dashboard!$F$26,SUM($AA$17:BT17),IF(BT4&lt;Dashboard!$F$26,0,BT17))</f>
        <v/>
      </c>
      <c r="BU19" s="87">
        <f>IF(BU4=Dashboard!$F$26,SUM($AA$17:BU17),IF(BU4&lt;Dashboard!$F$26,0,BU17))</f>
        <v/>
      </c>
      <c r="BV19" s="87">
        <f>IF(BV4=Dashboard!$F$26,SUM($AA$17:BV17),IF(BV4&lt;Dashboard!$F$26,0,BV17))</f>
        <v/>
      </c>
      <c r="BW19" s="87">
        <f>IF(BW4=Dashboard!$F$26,SUM($AA$17:BW17),IF(BW4&lt;Dashboard!$F$26,0,BW17))</f>
        <v/>
      </c>
      <c r="BX19" s="87">
        <f>IF(BX4=Dashboard!$F$26,SUM($AA$17:BX17),IF(BX4&lt;Dashboard!$F$26,0,BX17))</f>
        <v/>
      </c>
      <c r="BY19" s="87">
        <f>IF(BY4=Dashboard!$F$26,SUM($AA$17:BY17),IF(BY4&lt;Dashboard!$F$26,0,BY17))</f>
        <v/>
      </c>
      <c r="BZ19" s="87">
        <f>IF(BZ4=Dashboard!$F$26,SUM($AA$17:BZ17),IF(BZ4&lt;Dashboard!$F$26,0,BZ17))</f>
        <v/>
      </c>
      <c r="CA19" s="87">
        <f>IF(CA4=Dashboard!$F$26,SUM($AA$17:CA17),IF(CA4&lt;Dashboard!$F$26,0,CA17))</f>
        <v/>
      </c>
      <c r="CB19" s="87">
        <f>IF(CB4=Dashboard!$F$26,SUM($AA$17:CB17),IF(CB4&lt;Dashboard!$F$26,0,CB17))</f>
        <v/>
      </c>
      <c r="CC19" s="87">
        <f>IF(CC4=Dashboard!$F$26,SUM($AA$17:CC17),IF(CC4&lt;Dashboard!$F$26,0,CC17))</f>
        <v/>
      </c>
      <c r="CD19" s="87">
        <f>IF(CD4=Dashboard!$F$26,SUM($AA$17:CD17),IF(CD4&lt;Dashboard!$F$26,0,CD17))</f>
        <v/>
      </c>
      <c r="CE19" s="87">
        <f>IF(CE4=Dashboard!$F$26,SUM($AA$17:CE17),IF(CE4&lt;Dashboard!$F$26,0,CE17))</f>
        <v/>
      </c>
      <c r="CF19" s="87">
        <f>IF(CF4=Dashboard!$F$26,SUM($AA$17:CF17),IF(CF4&lt;Dashboard!$F$26,0,CF17))</f>
        <v/>
      </c>
      <c r="CG19" s="87">
        <f>IF(CG4=Dashboard!$F$26,SUM($AA$17:CG17),IF(CG4&lt;Dashboard!$F$26,0,CG17))</f>
        <v/>
      </c>
      <c r="CH19" s="87">
        <f>IF(CH4=Dashboard!$F$26,SUM($AA$17:CH17),IF(CH4&lt;Dashboard!$F$26,0,CH17))</f>
        <v/>
      </c>
      <c r="CI19" s="87">
        <f>IF(CI4=Dashboard!$F$26,SUM($AA$17:CI17),IF(CI4&lt;Dashboard!$F$26,0,CI17))</f>
        <v/>
      </c>
      <c r="CJ19" s="87">
        <f>IF(CJ4=Dashboard!$F$26,SUM($AA$17:CJ17),IF(CJ4&lt;Dashboard!$F$26,0,CJ17))</f>
        <v/>
      </c>
      <c r="CK19" s="87">
        <f>IF(CK4=Dashboard!$F$26,SUM($AA$17:CK17),IF(CK4&lt;Dashboard!$F$26,0,CK17))</f>
        <v/>
      </c>
      <c r="CL19" s="87">
        <f>IF(CL4=Dashboard!$F$26,SUM($AA$17:CL17),IF(CL4&lt;Dashboard!$F$26,0,CL17))</f>
        <v/>
      </c>
      <c r="CM19" s="87">
        <f>IF(CM4=Dashboard!$F$26,SUM($AA$17:CM17),IF(CM4&lt;Dashboard!$F$26,0,CM17))</f>
        <v/>
      </c>
      <c r="CN19" s="87">
        <f>IF(CN4=Dashboard!$F$26,SUM($AA$17:CN17),IF(CN4&lt;Dashboard!$F$26,0,CN17))</f>
        <v/>
      </c>
      <c r="CO19" s="87">
        <f>IF(CO4=Dashboard!$F$26,SUM($AA$17:CO17),IF(CO4&lt;Dashboard!$F$26,0,CO17))</f>
        <v/>
      </c>
      <c r="CP19" s="87">
        <f>IF(CP4=Dashboard!$F$26,SUM($AA$17:CP17),IF(CP4&lt;Dashboard!$F$26,0,CP17))</f>
        <v/>
      </c>
      <c r="CQ19" s="87">
        <f>IF(CQ4=Dashboard!$F$26,SUM($AA$17:CQ17),IF(CQ4&lt;Dashboard!$F$26,0,CQ17))</f>
        <v/>
      </c>
      <c r="CR19" s="87">
        <f>IF(CR4=Dashboard!$F$26,SUM($AA$17:CR17),IF(CR4&lt;Dashboard!$F$26,0,CR17))</f>
        <v/>
      </c>
      <c r="CS19" s="87">
        <f>IF(CS4=Dashboard!$F$26,SUM($AA$17:CS17),IF(CS4&lt;Dashboard!$F$26,0,CS17))</f>
        <v/>
      </c>
      <c r="CT19" s="87">
        <f>IF(CT4=Dashboard!$F$26,SUM($AA$17:CT17),IF(CT4&lt;Dashboard!$F$26,0,CT17))</f>
        <v/>
      </c>
      <c r="CU19" s="87">
        <f>IF(CU4=Dashboard!$F$26,SUM($AA$17:CU17),IF(CU4&lt;Dashboard!$F$26,0,CU17))</f>
        <v/>
      </c>
      <c r="CV19" s="87">
        <f>IF(CV4=Dashboard!$F$26,SUM($AA$17:CV17),IF(CV4&lt;Dashboard!$F$26,0,CV17))</f>
        <v/>
      </c>
      <c r="CW19" s="87">
        <f>IF(CW4=Dashboard!$F$26,SUM($AA$17:CW17),IF(CW4&lt;Dashboard!$F$26,0,CW17))</f>
        <v/>
      </c>
      <c r="CX19" s="87">
        <f>IF(CX4=Dashboard!$F$26,SUM($AA$17:CX17),IF(CX4&lt;Dashboard!$F$26,0,CX17))</f>
        <v/>
      </c>
      <c r="CY19" s="87">
        <f>IF(CY4=Dashboard!$F$26,SUM($AA$17:CY17),IF(CY4&lt;Dashboard!$F$26,0,CY17))</f>
        <v/>
      </c>
      <c r="CZ19" s="87">
        <f>IF(CZ4=Dashboard!$F$26,SUM($AA$17:CZ17),IF(CZ4&lt;Dashboard!$F$26,0,CZ17))</f>
        <v/>
      </c>
      <c r="DA19" s="87">
        <f>IF(DA4=Dashboard!$F$26,SUM($AA$17:DA17),IF(DA4&lt;Dashboard!$F$26,0,DA17))</f>
        <v/>
      </c>
      <c r="DB19" s="87">
        <f>IF(DB4=Dashboard!$F$26,SUM($AA$17:DB17),IF(DB4&lt;Dashboard!$F$26,0,DB17))</f>
        <v/>
      </c>
    </row>
    <row r="20" outlineLevel="3">
      <c r="G20" s="21" t="n"/>
      <c r="AA20" s="87" t="n"/>
      <c r="AB20" s="87" t="n"/>
      <c r="AC20" s="87" t="n"/>
      <c r="AD20" s="87" t="n"/>
      <c r="AE20" s="87" t="n"/>
      <c r="AF20" s="87" t="n"/>
      <c r="AG20" s="87" t="n"/>
      <c r="AH20" s="87" t="n"/>
      <c r="AI20" s="87" t="n"/>
      <c r="AJ20" s="87" t="n"/>
      <c r="AK20" s="87" t="n"/>
      <c r="AL20" s="87" t="n"/>
      <c r="AM20" s="87" t="n"/>
      <c r="AN20" s="87" t="n"/>
      <c r="AO20" s="87" t="n"/>
      <c r="AP20" s="87" t="n"/>
      <c r="AQ20" s="87" t="n"/>
      <c r="AR20" s="87" t="n"/>
      <c r="AS20" s="87" t="n"/>
      <c r="AT20" s="87" t="n"/>
      <c r="AU20" s="87" t="n"/>
      <c r="AV20" s="87" t="n"/>
      <c r="AW20" s="87" t="n"/>
      <c r="AX20" s="87" t="n"/>
      <c r="AY20" s="87" t="n"/>
      <c r="AZ20" s="87" t="n"/>
      <c r="BA20" s="87" t="n"/>
      <c r="BB20" s="87" t="n"/>
      <c r="BC20" s="87" t="n"/>
      <c r="BD20" s="87" t="n"/>
      <c r="BE20" s="87" t="n"/>
      <c r="BF20" s="87" t="n"/>
      <c r="BG20" s="87" t="n"/>
      <c r="BH20" s="87" t="n"/>
      <c r="BI20" s="87" t="n"/>
      <c r="BJ20" s="87" t="n"/>
      <c r="BK20" s="87" t="n"/>
      <c r="BL20" s="87" t="n"/>
      <c r="BM20" s="87" t="n"/>
      <c r="BN20" s="87" t="n"/>
      <c r="BO20" s="87" t="n"/>
      <c r="BP20" s="87" t="n"/>
      <c r="BQ20" s="87" t="n"/>
      <c r="BR20" s="87" t="n"/>
      <c r="BS20" s="87" t="n"/>
      <c r="BT20" s="87" t="n"/>
      <c r="BU20" s="87" t="n"/>
      <c r="BV20" s="87" t="n"/>
      <c r="BW20" s="87" t="n"/>
      <c r="BX20" s="87" t="n"/>
      <c r="BY20" s="87" t="n"/>
      <c r="BZ20" s="87" t="n"/>
      <c r="CA20" s="87" t="n"/>
      <c r="CB20" s="87" t="n"/>
      <c r="CC20" s="87" t="n"/>
      <c r="CD20" s="87" t="n"/>
      <c r="CE20" s="87" t="n"/>
      <c r="CF20" s="87" t="n"/>
      <c r="CG20" s="87" t="n"/>
      <c r="CH20" s="87" t="n"/>
      <c r="CI20" s="87" t="n"/>
      <c r="CJ20" s="87" t="n"/>
      <c r="CK20" s="87" t="n"/>
      <c r="CL20" s="87" t="n"/>
      <c r="CM20" s="87" t="n"/>
      <c r="CN20" s="87" t="n"/>
      <c r="CO20" s="87" t="n"/>
      <c r="CP20" s="87" t="n"/>
      <c r="CQ20" s="87" t="n"/>
      <c r="CR20" s="87" t="n"/>
      <c r="CS20" s="87" t="n"/>
      <c r="CT20" s="87" t="n"/>
      <c r="CU20" s="87" t="n"/>
      <c r="CV20" s="87" t="n"/>
      <c r="CW20" s="87" t="n"/>
      <c r="CX20" s="87" t="n"/>
      <c r="CY20" s="87" t="n"/>
      <c r="CZ20" s="87" t="n"/>
      <c r="DA20" s="87" t="n"/>
      <c r="DB20" s="87" t="n"/>
    </row>
    <row r="21" outlineLevel="3">
      <c r="E21" s="2" t="inlineStr">
        <is>
          <t>Last positive recovery year (Gold recovered line):</t>
        </is>
      </c>
      <c r="F21" s="90">
        <f t="array" ref="F21">LOOKUP(2,1/('Cash Flow &amp; Valuation'!$AA$80:$DB$80&gt;0),'Cash Flow &amp; Valuation'!$AA$4:$DB$4)</f>
        <v/>
      </c>
      <c r="G21" s="21" t="n"/>
      <c r="AA21" s="87" t="n"/>
      <c r="AB21" s="87" t="n"/>
      <c r="AC21" s="87" t="n"/>
      <c r="AD21" s="87" t="n"/>
      <c r="AE21" s="87" t="n"/>
      <c r="AF21" s="87" t="n"/>
      <c r="AG21" s="87" t="n"/>
      <c r="AH21" s="87" t="n"/>
      <c r="AI21" s="87" t="n"/>
      <c r="AJ21" s="87" t="n"/>
      <c r="AK21" s="87" t="n"/>
      <c r="AL21" s="87" t="n"/>
      <c r="AM21" s="87" t="n"/>
      <c r="AN21" s="87" t="n"/>
      <c r="AO21" s="87" t="n"/>
      <c r="AP21" s="87" t="n"/>
      <c r="AQ21" s="87" t="n"/>
      <c r="AR21" s="87" t="n"/>
      <c r="AS21" s="87" t="n"/>
      <c r="AT21" s="87" t="n"/>
      <c r="AU21" s="87" t="n"/>
      <c r="AV21" s="87" t="n"/>
      <c r="AW21" s="87" t="n"/>
      <c r="AX21" s="87" t="n"/>
      <c r="AY21" s="87" t="n"/>
      <c r="AZ21" s="87" t="n"/>
      <c r="BA21" s="87" t="n"/>
      <c r="BB21" s="87" t="n"/>
      <c r="BC21" s="87" t="n"/>
      <c r="BD21" s="87" t="n"/>
      <c r="BE21" s="87" t="n"/>
      <c r="BF21" s="87" t="n"/>
      <c r="BG21" s="87" t="n"/>
      <c r="BH21" s="87" t="n"/>
      <c r="BI21" s="87" t="n"/>
      <c r="BJ21" s="87" t="n"/>
      <c r="BK21" s="87" t="n"/>
      <c r="BL21" s="87" t="n"/>
      <c r="BM21" s="87" t="n"/>
      <c r="BN21" s="87" t="n"/>
      <c r="BO21" s="87" t="n"/>
      <c r="BP21" s="87" t="n"/>
      <c r="BQ21" s="87" t="n"/>
      <c r="BR21" s="87" t="n"/>
      <c r="BS21" s="87" t="n"/>
      <c r="BT21" s="87" t="n"/>
      <c r="BU21" s="87" t="n"/>
      <c r="BV21" s="87" t="n"/>
      <c r="BW21" s="87" t="n"/>
      <c r="BX21" s="87" t="n"/>
      <c r="BY21" s="87" t="n"/>
      <c r="BZ21" s="87" t="n"/>
      <c r="CA21" s="87" t="n"/>
      <c r="CB21" s="87" t="n"/>
      <c r="CC21" s="87" t="n"/>
      <c r="CD21" s="87" t="n"/>
      <c r="CE21" s="87" t="n"/>
      <c r="CF21" s="87" t="n"/>
      <c r="CG21" s="87" t="n"/>
      <c r="CH21" s="87" t="n"/>
      <c r="CI21" s="87" t="n"/>
      <c r="CJ21" s="87" t="n"/>
      <c r="CK21" s="87" t="n"/>
      <c r="CL21" s="87" t="n"/>
      <c r="CM21" s="87" t="n"/>
      <c r="CN21" s="87" t="n"/>
      <c r="CO21" s="87" t="n"/>
      <c r="CP21" s="87" t="n"/>
      <c r="CQ21" s="87" t="n"/>
      <c r="CR21" s="87" t="n"/>
      <c r="CS21" s="87" t="n"/>
      <c r="CT21" s="87" t="n"/>
      <c r="CU21" s="87" t="n"/>
      <c r="CV21" s="87" t="n"/>
      <c r="CW21" s="87" t="n"/>
      <c r="CX21" s="87" t="n"/>
      <c r="CY21" s="87" t="n"/>
      <c r="CZ21" s="87" t="n"/>
      <c r="DA21" s="87" t="n"/>
      <c r="DB21" s="87" t="n"/>
    </row>
    <row r="22" outlineLevel="3">
      <c r="G22" s="21" t="n"/>
    </row>
    <row r="23" outlineLevel="3">
      <c r="G23" s="21" t="n"/>
    </row>
    <row r="24" outlineLevel="3">
      <c r="C24" s="2" t="inlineStr">
        <is>
          <t>Depreciation Profile</t>
        </is>
      </c>
      <c r="G24" s="21" t="n"/>
      <c r="AA24" s="89" t="n">
        <v>0.05</v>
      </c>
      <c r="AB24" s="89" t="n">
        <v>0.095</v>
      </c>
      <c r="AC24" s="89" t="n">
        <v>0.08599999999999999</v>
      </c>
      <c r="AD24" s="89" t="n">
        <v>0.077</v>
      </c>
      <c r="AE24" s="89" t="n">
        <v>0.06900000000000001</v>
      </c>
      <c r="AF24" s="89" t="n">
        <v>0.062</v>
      </c>
      <c r="AG24" s="89" t="n">
        <v>0.059</v>
      </c>
      <c r="AH24" s="89" t="n">
        <v>0.059</v>
      </c>
      <c r="AI24" s="89" t="n">
        <v>0.059</v>
      </c>
      <c r="AJ24" s="89" t="n">
        <v>0.059</v>
      </c>
      <c r="AK24" s="89" t="n">
        <v>0.059</v>
      </c>
      <c r="AL24" s="89" t="n">
        <v>0.059</v>
      </c>
      <c r="AM24" s="89" t="n">
        <v>0.059</v>
      </c>
      <c r="AN24" s="89" t="n">
        <v>0.059</v>
      </c>
      <c r="AO24" s="89" t="n">
        <v>0.059</v>
      </c>
      <c r="AP24" s="89" t="n">
        <v>0.03</v>
      </c>
      <c r="AQ24" s="89" t="n"/>
      <c r="AR24" s="89" t="n"/>
      <c r="AS24" s="89" t="n"/>
      <c r="AT24" s="89" t="n"/>
      <c r="AU24" s="89" t="n"/>
      <c r="AV24" s="89" t="n"/>
      <c r="AW24" s="89" t="n"/>
      <c r="AX24" s="89" t="n"/>
      <c r="AY24" s="89" t="n"/>
      <c r="AZ24" s="89" t="n"/>
      <c r="BA24" s="89" t="n"/>
      <c r="BB24" s="89" t="n"/>
      <c r="BC24" s="89" t="n"/>
      <c r="BD24" s="89" t="n"/>
      <c r="BE24" s="89" t="n"/>
      <c r="BF24" s="89" t="n"/>
      <c r="BG24" s="89" t="n"/>
      <c r="BH24" s="89" t="n"/>
      <c r="BI24" s="89" t="n"/>
      <c r="BJ24" s="89" t="n"/>
      <c r="BK24" s="89" t="n"/>
      <c r="BL24" s="89" t="n"/>
      <c r="BM24" s="89" t="n"/>
      <c r="BN24" s="89" t="n"/>
      <c r="BO24" s="89" t="n"/>
      <c r="BP24" s="89" t="n"/>
      <c r="BQ24" s="89" t="n"/>
      <c r="BR24" s="89" t="n"/>
      <c r="BS24" s="89" t="n"/>
      <c r="BT24" s="89" t="n"/>
      <c r="BU24" s="89" t="n"/>
      <c r="BV24" s="89" t="n"/>
      <c r="BW24" s="89" t="n"/>
      <c r="BX24" s="89" t="n"/>
      <c r="BY24" s="89" t="n"/>
      <c r="BZ24" s="89" t="n"/>
      <c r="CA24" s="89" t="n"/>
      <c r="CB24" s="89" t="n"/>
      <c r="CC24" s="89" t="n"/>
      <c r="CD24" s="89" t="n"/>
      <c r="CE24" s="89" t="n"/>
      <c r="CF24" s="89" t="n"/>
      <c r="CG24" s="89" t="n"/>
      <c r="CH24" s="89" t="n"/>
      <c r="CI24" s="89" t="n"/>
      <c r="CJ24" s="89" t="n"/>
      <c r="CK24" s="89" t="n"/>
      <c r="CL24" s="89" t="n"/>
      <c r="CM24" s="89" t="n"/>
      <c r="CN24" s="89" t="n"/>
      <c r="CO24" s="89" t="n"/>
      <c r="CP24" s="89" t="n"/>
      <c r="CQ24" s="89" t="n"/>
      <c r="CR24" s="89" t="n"/>
      <c r="CS24" s="89" t="n"/>
      <c r="CT24" s="89" t="n"/>
      <c r="CU24" s="89" t="n"/>
      <c r="CV24" s="89" t="n"/>
      <c r="CW24" s="89" t="n"/>
      <c r="CX24" s="89" t="n"/>
      <c r="CY24" s="89" t="n"/>
      <c r="CZ24" s="89" t="n"/>
      <c r="DA24" s="89" t="n"/>
      <c r="DB24" s="89" t="n"/>
    </row>
    <row r="25" outlineLevel="3">
      <c r="G25" s="21" t="n"/>
    </row>
    <row r="26" outlineLevel="3">
      <c r="D26" s="2">
        <f t="array" ref="D26:D105">TRANSPOSE(AA4:DB4)</f>
        <v/>
      </c>
      <c r="E26" s="2">
        <f t="array" ref="E26:E105">"Total Capex Year "&amp;TRANSPOSE(AA4:DB4)</f>
        <v/>
      </c>
      <c r="F26" s="87">
        <f t="array" ref="F26:F105">TRANSPOSE(AA19:DB19)</f>
        <v/>
      </c>
      <c r="G26" s="87">
        <f>SUM(AA26:DB26)-F26</f>
        <v/>
      </c>
      <c r="AA26" s="91">
        <f t="array" ref="AA26">IF(AA$4&lt;$D26,0,IF(AA$4&gt;$F$21,0,IF(AA$4=$F$21,$F26-SUM($Z26:Z26),MIN($F26*INDEX($AA$24:$DB$24,AA$4-$D26+1),$F26-SUM($Z26:Z26)))))</f>
        <v/>
      </c>
      <c r="AB26" s="91">
        <f t="array" ref="AB26">IF(AB$4&lt;$D26,0,IF(AB$4&gt;$F$21,0,IF(AB$4=$F$21,$F26-SUM($Z26:AA26),MIN($F26*INDEX($AA$24:$DB$24,AB$4-$D26+1),$F26-SUM($Z26:AA26)))))</f>
        <v/>
      </c>
      <c r="AC26" s="91">
        <f t="array" ref="AC26">IF(AC$4&lt;$D26,0,IF(AC$4&gt;$F$21,0,IF(AC$4=$F$21,$F26-SUM($Z26:AB26),MIN($F26*INDEX($AA$24:$DB$24,AC$4-$D26+1),$F26-SUM($Z26:AB26)))))</f>
        <v/>
      </c>
      <c r="AD26" s="91">
        <f t="array" ref="AD26">IF(AD$4&lt;$D26,0,IF(AD$4&gt;$F$21,0,IF(AD$4=$F$21,$F26-SUM($Z26:AC26),MIN($F26*INDEX($AA$24:$DB$24,AD$4-$D26+1),$F26-SUM($Z26:AC26)))))</f>
        <v/>
      </c>
      <c r="AE26" s="91">
        <f t="array" ref="AE26">IF(AE$4&lt;$D26,0,IF(AE$4&gt;$F$21,0,IF(AE$4=$F$21,$F26-SUM($Z26:AD26),MIN($F26*INDEX($AA$24:$DB$24,AE$4-$D26+1),$F26-SUM($Z26:AD26)))))</f>
        <v/>
      </c>
      <c r="AF26" s="91">
        <f t="array" ref="AF26">IF(AF$4&lt;$D26,0,IF(AF$4&gt;$F$21,0,IF(AF$4=$F$21,$F26-SUM($Z26:AE26),MIN($F26*INDEX($AA$24:$DB$24,AF$4-$D26+1),$F26-SUM($Z26:AE26)))))</f>
        <v/>
      </c>
      <c r="AG26" s="91">
        <f t="array" ref="AG26">IF(AG$4&lt;$D26,0,IF(AG$4&gt;$F$21,0,IF(AG$4=$F$21,$F26-SUM($Z26:AF26),MIN($F26*INDEX($AA$24:$DB$24,AG$4-$D26+1),$F26-SUM($Z26:AF26)))))</f>
        <v/>
      </c>
      <c r="AH26" s="91">
        <f t="array" ref="AH26">IF(AH$4&lt;$D26,0,IF(AH$4&gt;$F$21,0,IF(AH$4=$F$21,$F26-SUM($Z26:AG26),MIN($F26*INDEX($AA$24:$DB$24,AH$4-$D26+1),$F26-SUM($Z26:AG26)))))</f>
        <v/>
      </c>
      <c r="AI26" s="91">
        <f t="array" ref="AI26">IF(AI$4&lt;$D26,0,IF(AI$4&gt;$F$21,0,IF(AI$4=$F$21,$F26-SUM($Z26:AH26),MIN($F26*INDEX($AA$24:$DB$24,AI$4-$D26+1),$F26-SUM($Z26:AH26)))))</f>
        <v/>
      </c>
      <c r="AJ26" s="91">
        <f t="array" ref="AJ26">IF(AJ$4&lt;$D26,0,IF(AJ$4&gt;$F$21,0,IF(AJ$4=$F$21,$F26-SUM($Z26:AI26),MIN($F26*INDEX($AA$24:$DB$24,AJ$4-$D26+1),$F26-SUM($Z26:AI26)))))</f>
        <v/>
      </c>
      <c r="AK26" s="91">
        <f t="array" ref="AK26">IF(AK$4&lt;$D26,0,IF(AK$4&gt;$F$21,0,IF(AK$4=$F$21,$F26-SUM($Z26:AJ26),MIN($F26*INDEX($AA$24:$DB$24,AK$4-$D26+1),$F26-SUM($Z26:AJ26)))))</f>
        <v/>
      </c>
      <c r="AL26" s="91">
        <f t="array" ref="AL26">IF(AL$4&lt;$D26,0,IF(AL$4&gt;$F$21,0,IF(AL$4=$F$21,$F26-SUM($Z26:AK26),MIN($F26*INDEX($AA$24:$DB$24,AL$4-$D26+1),$F26-SUM($Z26:AK26)))))</f>
        <v/>
      </c>
      <c r="AM26" s="91">
        <f t="array" ref="AM26">IF(AM$4&lt;$D26,0,IF(AM$4&gt;$F$21,0,IF(AM$4=$F$21,$F26-SUM($Z26:AL26),MIN($F26*INDEX($AA$24:$DB$24,AM$4-$D26+1),$F26-SUM($Z26:AL26)))))</f>
        <v/>
      </c>
      <c r="AN26" s="91">
        <f t="array" ref="AN26">IF(AN$4&lt;$D26,0,IF(AN$4&gt;$F$21,0,IF(AN$4=$F$21,$F26-SUM($Z26:AM26),MIN($F26*INDEX($AA$24:$DB$24,AN$4-$D26+1),$F26-SUM($Z26:AM26)))))</f>
        <v/>
      </c>
      <c r="AO26" s="91">
        <f t="array" ref="AO26">IF(AO$4&lt;$D26,0,IF(AO$4&gt;$F$21,0,IF(AO$4=$F$21,$F26-SUM($Z26:AN26),MIN($F26*INDEX($AA$24:$DB$24,AO$4-$D26+1),$F26-SUM($Z26:AN26)))))</f>
        <v/>
      </c>
      <c r="AP26" s="91">
        <f t="array" ref="AP26">IF(AP$4&lt;$D26,0,IF(AP$4&gt;$F$21,0,IF(AP$4=$F$21,$F26-SUM($Z26:AO26),MIN($F26*INDEX($AA$24:$DB$24,AP$4-$D26+1),$F26-SUM($Z26:AO26)))))</f>
        <v/>
      </c>
      <c r="AQ26" s="91">
        <f t="array" ref="AQ26">IF(AQ$4&lt;$D26,0,IF(AQ$4&gt;$F$21,0,IF(AQ$4=$F$21,$F26-SUM($Z26:AP26),MIN($F26*INDEX($AA$24:$DB$24,AQ$4-$D26+1),$F26-SUM($Z26:AP26)))))</f>
        <v/>
      </c>
      <c r="AR26" s="91">
        <f t="array" ref="AR26">IF(AR$4&lt;$D26,0,IF(AR$4&gt;$F$21,0,IF(AR$4=$F$21,$F26-SUM($Z26:AQ26),MIN($F26*INDEX($AA$24:$DB$24,AR$4-$D26+1),$F26-SUM($Z26:AQ26)))))</f>
        <v/>
      </c>
      <c r="AS26" s="91">
        <f t="array" ref="AS26">IF(AS$4&lt;$D26,0,IF(AS$4&gt;$F$21,0,IF(AS$4=$F$21,$F26-SUM($Z26:AR26),MIN($F26*INDEX($AA$24:$DB$24,AS$4-$D26+1),$F26-SUM($Z26:AR26)))))</f>
        <v/>
      </c>
      <c r="AT26" s="91">
        <f t="array" ref="AT26">IF(AT$4&lt;$D26,0,IF(AT$4&gt;$F$21,0,IF(AT$4=$F$21,$F26-SUM($Z26:AS26),MIN($F26*INDEX($AA$24:$DB$24,AT$4-$D26+1),$F26-SUM($Z26:AS26)))))</f>
        <v/>
      </c>
      <c r="AU26" s="91">
        <f t="array" ref="AU26">IF(AU$4&lt;$D26,0,IF(AU$4&gt;$F$21,0,IF(AU$4=$F$21,$F26-SUM($Z26:AT26),MIN($F26*INDEX($AA$24:$DB$24,AU$4-$D26+1),$F26-SUM($Z26:AT26)))))</f>
        <v/>
      </c>
      <c r="AV26" s="91">
        <f t="array" ref="AV26">IF(AV$4&lt;$D26,0,IF(AV$4&gt;$F$21,0,IF(AV$4=$F$21,$F26-SUM($Z26:AU26),MIN($F26*INDEX($AA$24:$DB$24,AV$4-$D26+1),$F26-SUM($Z26:AU26)))))</f>
        <v/>
      </c>
      <c r="AW26" s="91">
        <f t="array" ref="AW26">IF(AW$4&lt;$D26,0,IF(AW$4&gt;$F$21,0,IF(AW$4=$F$21,$F26-SUM($Z26:AV26),MIN($F26*INDEX($AA$24:$DB$24,AW$4-$D26+1),$F26-SUM($Z26:AV26)))))</f>
        <v/>
      </c>
      <c r="AX26" s="91">
        <f t="array" ref="AX26">IF(AX$4&lt;$D26,0,IF(AX$4&gt;$F$21,0,IF(AX$4=$F$21,$F26-SUM($Z26:AW26),MIN($F26*INDEX($AA$24:$DB$24,AX$4-$D26+1),$F26-SUM($Z26:AW26)))))</f>
        <v/>
      </c>
      <c r="AY26" s="91">
        <f t="array" ref="AY26">IF(AY$4&lt;$D26,0,IF(AY$4&gt;$F$21,0,IF(AY$4=$F$21,$F26-SUM($Z26:AX26),MIN($F26*INDEX($AA$24:$DB$24,AY$4-$D26+1),$F26-SUM($Z26:AX26)))))</f>
        <v/>
      </c>
      <c r="AZ26" s="91">
        <f t="array" ref="AZ26">IF(AZ$4&lt;$D26,0,IF(AZ$4&gt;$F$21,0,IF(AZ$4=$F$21,$F26-SUM($Z26:AY26),MIN($F26*INDEX($AA$24:$DB$24,AZ$4-$D26+1),$F26-SUM($Z26:AY26)))))</f>
        <v/>
      </c>
      <c r="BA26" s="91">
        <f t="array" ref="BA26">IF(BA$4&lt;$D26,0,IF(BA$4&gt;$F$21,0,IF(BA$4=$F$21,$F26-SUM($Z26:AZ26),MIN($F26*INDEX($AA$24:$DB$24,BA$4-$D26+1),$F26-SUM($Z26:AZ26)))))</f>
        <v/>
      </c>
      <c r="BB26" s="91">
        <f t="array" ref="BB26">IF(BB$4&lt;$D26,0,IF(BB$4&gt;$F$21,0,IF(BB$4=$F$21,$F26-SUM($Z26:BA26),MIN($F26*INDEX($AA$24:$DB$24,BB$4-$D26+1),$F26-SUM($Z26:BA26)))))</f>
        <v/>
      </c>
      <c r="BC26" s="91">
        <f t="array" ref="BC26">IF(BC$4&lt;$D26,0,IF(BC$4&gt;$F$21,0,IF(BC$4=$F$21,$F26-SUM($Z26:BB26),MIN($F26*INDEX($AA$24:$DB$24,BC$4-$D26+1),$F26-SUM($Z26:BB26)))))</f>
        <v/>
      </c>
      <c r="BD26" s="91">
        <f t="array" ref="BD26">IF(BD$4&lt;$D26,0,IF(BD$4&gt;$F$21,0,IF(BD$4=$F$21,$F26-SUM($Z26:BC26),MIN($F26*INDEX($AA$24:$DB$24,BD$4-$D26+1),$F26-SUM($Z26:BC26)))))</f>
        <v/>
      </c>
      <c r="BE26" s="91">
        <f t="array" ref="BE26">IF(BE$4&lt;$D26,0,IF(BE$4&gt;$F$21,0,IF(BE$4=$F$21,$F26-SUM($Z26:BD26),MIN($F26*INDEX($AA$24:$DB$24,BE$4-$D26+1),$F26-SUM($Z26:BD26)))))</f>
        <v/>
      </c>
      <c r="BF26" s="91">
        <f t="array" ref="BF26">IF(BF$4&lt;$D26,0,IF(BF$4&gt;$F$21,0,IF(BF$4=$F$21,$F26-SUM($Z26:BE26),MIN($F26*INDEX($AA$24:$DB$24,BF$4-$D26+1),$F26-SUM($Z26:BE26)))))</f>
        <v/>
      </c>
      <c r="BG26" s="91">
        <f t="array" ref="BG26">IF(BG$4&lt;$D26,0,IF(BG$4&gt;$F$21,0,IF(BG$4=$F$21,$F26-SUM($Z26:BF26),MIN($F26*INDEX($AA$24:$DB$24,BG$4-$D26+1),$F26-SUM($Z26:BF26)))))</f>
        <v/>
      </c>
      <c r="BH26" s="91">
        <f t="array" ref="BH26">IF(BH$4&lt;$D26,0,IF(BH$4&gt;$F$21,0,IF(BH$4=$F$21,$F26-SUM($Z26:BG26),MIN($F26*INDEX($AA$24:$DB$24,BH$4-$D26+1),$F26-SUM($Z26:BG26)))))</f>
        <v/>
      </c>
      <c r="BI26" s="91">
        <f t="array" ref="BI26">IF(BI$4&lt;$D26,0,IF(BI$4&gt;$F$21,0,IF(BI$4=$F$21,$F26-SUM($Z26:BH26),MIN($F26*INDEX($AA$24:$DB$24,BI$4-$D26+1),$F26-SUM($Z26:BH26)))))</f>
        <v/>
      </c>
      <c r="BJ26" s="91">
        <f t="array" ref="BJ26">IF(BJ$4&lt;$D26,0,IF(BJ$4&gt;$F$21,0,IF(BJ$4=$F$21,$F26-SUM($Z26:BI26),MIN($F26*INDEX($AA$24:$DB$24,BJ$4-$D26+1),$F26-SUM($Z26:BI26)))))</f>
        <v/>
      </c>
      <c r="BK26" s="91">
        <f t="array" ref="BK26">IF(BK$4&lt;$D26,0,IF(BK$4&gt;$F$21,0,IF(BK$4=$F$21,$F26-SUM($Z26:BJ26),MIN($F26*INDEX($AA$24:$DB$24,BK$4-$D26+1),$F26-SUM($Z26:BJ26)))))</f>
        <v/>
      </c>
      <c r="BL26" s="91">
        <f t="array" ref="BL26">IF(BL$4&lt;$D26,0,IF(BL$4&gt;$F$21,0,IF(BL$4=$F$21,$F26-SUM($Z26:BK26),MIN($F26*INDEX($AA$24:$DB$24,BL$4-$D26+1),$F26-SUM($Z26:BK26)))))</f>
        <v/>
      </c>
      <c r="BM26" s="91">
        <f t="array" ref="BM26">IF(BM$4&lt;$D26,0,IF(BM$4&gt;$F$21,0,IF(BM$4=$F$21,$F26-SUM($Z26:BL26),MIN($F26*INDEX($AA$24:$DB$24,BM$4-$D26+1),$F26-SUM($Z26:BL26)))))</f>
        <v/>
      </c>
      <c r="BN26" s="91">
        <f t="array" ref="BN26">IF(BN$4&lt;$D26,0,IF(BN$4&gt;$F$21,0,IF(BN$4=$F$21,$F26-SUM($Z26:BM26),MIN($F26*INDEX($AA$24:$DB$24,BN$4-$D26+1),$F26-SUM($Z26:BM26)))))</f>
        <v/>
      </c>
      <c r="BO26" s="91">
        <f t="array" ref="BO26">IF(BO$4&lt;$D26,0,IF(BO$4&gt;$F$21,0,IF(BO$4=$F$21,$F26-SUM($Z26:BN26),MIN($F26*INDEX($AA$24:$DB$24,BO$4-$D26+1),$F26-SUM($Z26:BN26)))))</f>
        <v/>
      </c>
      <c r="BP26" s="91">
        <f t="array" ref="BP26">IF(BP$4&lt;$D26,0,IF(BP$4&gt;$F$21,0,IF(BP$4=$F$21,$F26-SUM($Z26:BO26),MIN($F26*INDEX($AA$24:$DB$24,BP$4-$D26+1),$F26-SUM($Z26:BO26)))))</f>
        <v/>
      </c>
      <c r="BQ26" s="91">
        <f t="array" ref="BQ26">IF(BQ$4&lt;$D26,0,IF(BQ$4&gt;$F$21,0,IF(BQ$4=$F$21,$F26-SUM($Z26:BP26),MIN($F26*INDEX($AA$24:$DB$24,BQ$4-$D26+1),$F26-SUM($Z26:BP26)))))</f>
        <v/>
      </c>
      <c r="BR26" s="91">
        <f t="array" ref="BR26">IF(BR$4&lt;$D26,0,IF(BR$4&gt;$F$21,0,IF(BR$4=$F$21,$F26-SUM($Z26:BQ26),MIN($F26*INDEX($AA$24:$DB$24,BR$4-$D26+1),$F26-SUM($Z26:BQ26)))))</f>
        <v/>
      </c>
      <c r="BS26" s="91">
        <f t="array" ref="BS26">IF(BS$4&lt;$D26,0,IF(BS$4&gt;$F$21,0,IF(BS$4=$F$21,$F26-SUM($Z26:BR26),MIN($F26*INDEX($AA$24:$DB$24,BS$4-$D26+1),$F26-SUM($Z26:BR26)))))</f>
        <v/>
      </c>
      <c r="BT26" s="91">
        <f t="array" ref="BT26">IF(BT$4&lt;$D26,0,IF(BT$4&gt;$F$21,0,IF(BT$4=$F$21,$F26-SUM($Z26:BS26),MIN($F26*INDEX($AA$24:$DB$24,BT$4-$D26+1),$F26-SUM($Z26:BS26)))))</f>
        <v/>
      </c>
      <c r="BU26" s="91">
        <f t="array" ref="BU26">IF(BU$4&lt;$D26,0,IF(BU$4&gt;$F$21,0,IF(BU$4=$F$21,$F26-SUM($Z26:BT26),MIN($F26*INDEX($AA$24:$DB$24,BU$4-$D26+1),$F26-SUM($Z26:BT26)))))</f>
        <v/>
      </c>
      <c r="BV26" s="91">
        <f t="array" ref="BV26">IF(BV$4&lt;$D26,0,IF(BV$4&gt;$F$21,0,IF(BV$4=$F$21,$F26-SUM($Z26:BU26),MIN($F26*INDEX($AA$24:$DB$24,BV$4-$D26+1),$F26-SUM($Z26:BU26)))))</f>
        <v/>
      </c>
      <c r="BW26" s="91">
        <f t="array" ref="BW26">IF(BW$4&lt;$D26,0,IF(BW$4&gt;$F$21,0,IF(BW$4=$F$21,$F26-SUM($Z26:BV26),MIN($F26*INDEX($AA$24:$DB$24,BW$4-$D26+1),$F26-SUM($Z26:BV26)))))</f>
        <v/>
      </c>
      <c r="BX26" s="91">
        <f t="array" ref="BX26">IF(BX$4&lt;$D26,0,IF(BX$4&gt;$F$21,0,IF(BX$4=$F$21,$F26-SUM($Z26:BW26),MIN($F26*INDEX($AA$24:$DB$24,BX$4-$D26+1),$F26-SUM($Z26:BW26)))))</f>
        <v/>
      </c>
      <c r="BY26" s="91">
        <f t="array" ref="BY26">IF(BY$4&lt;$D26,0,IF(BY$4&gt;$F$21,0,IF(BY$4=$F$21,$F26-SUM($Z26:BX26),MIN($F26*INDEX($AA$24:$DB$24,BY$4-$D26+1),$F26-SUM($Z26:BX26)))))</f>
        <v/>
      </c>
      <c r="BZ26" s="91">
        <f t="array" ref="BZ26">IF(BZ$4&lt;$D26,0,IF(BZ$4&gt;$F$21,0,IF(BZ$4=$F$21,$F26-SUM($Z26:BY26),MIN($F26*INDEX($AA$24:$DB$24,BZ$4-$D26+1),$F26-SUM($Z26:BY26)))))</f>
        <v/>
      </c>
      <c r="CA26" s="91">
        <f t="array" ref="CA26">IF(CA$4&lt;$D26,0,IF(CA$4&gt;$F$21,0,IF(CA$4=$F$21,$F26-SUM($Z26:BZ26),MIN($F26*INDEX($AA$24:$DB$24,CA$4-$D26+1),$F26-SUM($Z26:BZ26)))))</f>
        <v/>
      </c>
      <c r="CB26" s="91">
        <f t="array" ref="CB26">IF(CB$4&lt;$D26,0,IF(CB$4&gt;$F$21,0,IF(CB$4=$F$21,$F26-SUM($Z26:CA26),MIN($F26*INDEX($AA$24:$DB$24,CB$4-$D26+1),$F26-SUM($Z26:CA26)))))</f>
        <v/>
      </c>
      <c r="CC26" s="91">
        <f t="array" ref="CC26">IF(CC$4&lt;$D26,0,IF(CC$4&gt;$F$21,0,IF(CC$4=$F$21,$F26-SUM($Z26:CB26),MIN($F26*INDEX($AA$24:$DB$24,CC$4-$D26+1),$F26-SUM($Z26:CB26)))))</f>
        <v/>
      </c>
      <c r="CD26" s="91">
        <f t="array" ref="CD26">IF(CD$4&lt;$D26,0,IF(CD$4&gt;$F$21,0,IF(CD$4=$F$21,$F26-SUM($Z26:CC26),MIN($F26*INDEX($AA$24:$DB$24,CD$4-$D26+1),$F26-SUM($Z26:CC26)))))</f>
        <v/>
      </c>
      <c r="CE26" s="91">
        <f t="array" ref="CE26">IF(CE$4&lt;$D26,0,IF(CE$4&gt;$F$21,0,IF(CE$4=$F$21,$F26-SUM($Z26:CD26),MIN($F26*INDEX($AA$24:$DB$24,CE$4-$D26+1),$F26-SUM($Z26:CD26)))))</f>
        <v/>
      </c>
      <c r="CF26" s="91">
        <f t="array" ref="CF26">IF(CF$4&lt;$D26,0,IF(CF$4&gt;$F$21,0,IF(CF$4=$F$21,$F26-SUM($Z26:CE26),MIN($F26*INDEX($AA$24:$DB$24,CF$4-$D26+1),$F26-SUM($Z26:CE26)))))</f>
        <v/>
      </c>
      <c r="CG26" s="91">
        <f t="array" ref="CG26">IF(CG$4&lt;$D26,0,IF(CG$4&gt;$F$21,0,IF(CG$4=$F$21,$F26-SUM($Z26:CF26),MIN($F26*INDEX($AA$24:$DB$24,CG$4-$D26+1),$F26-SUM($Z26:CF26)))))</f>
        <v/>
      </c>
      <c r="CH26" s="91">
        <f t="array" ref="CH26">IF(CH$4&lt;$D26,0,IF(CH$4&gt;$F$21,0,IF(CH$4=$F$21,$F26-SUM($Z26:CG26),MIN($F26*INDEX($AA$24:$DB$24,CH$4-$D26+1),$F26-SUM($Z26:CG26)))))</f>
        <v/>
      </c>
      <c r="CI26" s="91">
        <f t="array" ref="CI26">IF(CI$4&lt;$D26,0,IF(CI$4&gt;$F$21,0,IF(CI$4=$F$21,$F26-SUM($Z26:CH26),MIN($F26*INDEX($AA$24:$DB$24,CI$4-$D26+1),$F26-SUM($Z26:CH26)))))</f>
        <v/>
      </c>
      <c r="CJ26" s="91">
        <f t="array" ref="CJ26">IF(CJ$4&lt;$D26,0,IF(CJ$4&gt;$F$21,0,IF(CJ$4=$F$21,$F26-SUM($Z26:CI26),MIN($F26*INDEX($AA$24:$DB$24,CJ$4-$D26+1),$F26-SUM($Z26:CI26)))))</f>
        <v/>
      </c>
      <c r="CK26" s="91">
        <f t="array" ref="CK26">IF(CK$4&lt;$D26,0,IF(CK$4&gt;$F$21,0,IF(CK$4=$F$21,$F26-SUM($Z26:CJ26),MIN($F26*INDEX($AA$24:$DB$24,CK$4-$D26+1),$F26-SUM($Z26:CJ26)))))</f>
        <v/>
      </c>
      <c r="CL26" s="91">
        <f t="array" ref="CL26">IF(CL$4&lt;$D26,0,IF(CL$4&gt;$F$21,0,IF(CL$4=$F$21,$F26-SUM($Z26:CK26),MIN($F26*INDEX($AA$24:$DB$24,CL$4-$D26+1),$F26-SUM($Z26:CK26)))))</f>
        <v/>
      </c>
      <c r="CM26" s="91">
        <f t="array" ref="CM26">IF(CM$4&lt;$D26,0,IF(CM$4&gt;$F$21,0,IF(CM$4=$F$21,$F26-SUM($Z26:CL26),MIN($F26*INDEX($AA$24:$DB$24,CM$4-$D26+1),$F26-SUM($Z26:CL26)))))</f>
        <v/>
      </c>
      <c r="CN26" s="91">
        <f t="array" ref="CN26">IF(CN$4&lt;$D26,0,IF(CN$4&gt;$F$21,0,IF(CN$4=$F$21,$F26-SUM($Z26:CM26),MIN($F26*INDEX($AA$24:$DB$24,CN$4-$D26+1),$F26-SUM($Z26:CM26)))))</f>
        <v/>
      </c>
      <c r="CO26" s="91">
        <f t="array" ref="CO26">IF(CO$4&lt;$D26,0,IF(CO$4&gt;$F$21,0,IF(CO$4=$F$21,$F26-SUM($Z26:CN26),MIN($F26*INDEX($AA$24:$DB$24,CO$4-$D26+1),$F26-SUM($Z26:CN26)))))</f>
        <v/>
      </c>
      <c r="CP26" s="91">
        <f t="array" ref="CP26">IF(CP$4&lt;$D26,0,IF(CP$4&gt;$F$21,0,IF(CP$4=$F$21,$F26-SUM($Z26:CO26),MIN($F26*INDEX($AA$24:$DB$24,CP$4-$D26+1),$F26-SUM($Z26:CO26)))))</f>
        <v/>
      </c>
      <c r="CQ26" s="91">
        <f t="array" ref="CQ26">IF(CQ$4&lt;$D26,0,IF(CQ$4&gt;$F$21,0,IF(CQ$4=$F$21,$F26-SUM($Z26:CP26),MIN($F26*INDEX($AA$24:$DB$24,CQ$4-$D26+1),$F26-SUM($Z26:CP26)))))</f>
        <v/>
      </c>
      <c r="CR26" s="91">
        <f t="array" ref="CR26">IF(CR$4&lt;$D26,0,IF(CR$4&gt;$F$21,0,IF(CR$4=$F$21,$F26-SUM($Z26:CQ26),MIN($F26*INDEX($AA$24:$DB$24,CR$4-$D26+1),$F26-SUM($Z26:CQ26)))))</f>
        <v/>
      </c>
      <c r="CS26" s="91">
        <f t="array" ref="CS26">IF(CS$4&lt;$D26,0,IF(CS$4&gt;$F$21,0,IF(CS$4=$F$21,$F26-SUM($Z26:CR26),MIN($F26*INDEX($AA$24:$DB$24,CS$4-$D26+1),$F26-SUM($Z26:CR26)))))</f>
        <v/>
      </c>
      <c r="CT26" s="91">
        <f t="array" ref="CT26">IF(CT$4&lt;$D26,0,IF(CT$4&gt;$F$21,0,IF(CT$4=$F$21,$F26-SUM($Z26:CS26),MIN($F26*INDEX($AA$24:$DB$24,CT$4-$D26+1),$F26-SUM($Z26:CS26)))))</f>
        <v/>
      </c>
      <c r="CU26" s="91">
        <f t="array" ref="CU26">IF(CU$4&lt;$D26,0,IF(CU$4&gt;$F$21,0,IF(CU$4=$F$21,$F26-SUM($Z26:CT26),MIN($F26*INDEX($AA$24:$DB$24,CU$4-$D26+1),$F26-SUM($Z26:CT26)))))</f>
        <v/>
      </c>
      <c r="CV26" s="91">
        <f t="array" ref="CV26">IF(CV$4&lt;$D26,0,IF(CV$4&gt;$F$21,0,IF(CV$4=$F$21,$F26-SUM($Z26:CU26),MIN($F26*INDEX($AA$24:$DB$24,CV$4-$D26+1),$F26-SUM($Z26:CU26)))))</f>
        <v/>
      </c>
      <c r="CW26" s="91">
        <f t="array" ref="CW26">IF(CW$4&lt;$D26,0,IF(CW$4&gt;$F$21,0,IF(CW$4=$F$21,$F26-SUM($Z26:CV26),MIN($F26*INDEX($AA$24:$DB$24,CW$4-$D26+1),$F26-SUM($Z26:CV26)))))</f>
        <v/>
      </c>
      <c r="CX26" s="91">
        <f t="array" ref="CX26">IF(CX$4&lt;$D26,0,IF(CX$4&gt;$F$21,0,IF(CX$4=$F$21,$F26-SUM($Z26:CW26),MIN($F26*INDEX($AA$24:$DB$24,CX$4-$D26+1),$F26-SUM($Z26:CW26)))))</f>
        <v/>
      </c>
      <c r="CY26" s="91">
        <f t="array" ref="CY26">IF(CY$4&lt;$D26,0,IF(CY$4&gt;$F$21,0,IF(CY$4=$F$21,$F26-SUM($Z26:CX26),MIN($F26*INDEX($AA$24:$DB$24,CY$4-$D26+1),$F26-SUM($Z26:CX26)))))</f>
        <v/>
      </c>
      <c r="CZ26" s="91">
        <f t="array" ref="CZ26">IF(CZ$4&lt;$D26,0,IF(CZ$4&gt;$F$21,0,IF(CZ$4=$F$21,$F26-SUM($Z26:CY26),MIN($F26*INDEX($AA$24:$DB$24,CZ$4-$D26+1),$F26-SUM($Z26:CY26)))))</f>
        <v/>
      </c>
      <c r="DA26" s="91">
        <f t="array" ref="DA26">IF(DA$4&lt;$D26,0,IF(DA$4&gt;$F$21,0,IF(DA$4=$F$21,$F26-SUM($Z26:CZ26),MIN($F26*INDEX($AA$24:$DB$24,DA$4-$D26+1),$F26-SUM($Z26:CZ26)))))</f>
        <v/>
      </c>
      <c r="DB26" s="91">
        <f t="array" ref="DB26">IF(DB$4&lt;$D26,0,IF(DB$4&gt;$F$21,0,IF(DB$4=$F$21,$F26-SUM($Z26:DA26),MIN($F26*INDEX($AA$24:$DB$24,DB$4-$D26+1),$F26-SUM($Z26:DA26)))))</f>
        <v/>
      </c>
    </row>
    <row r="27" outlineLevel="3">
      <c r="D27" s="2" t="n">
        <v>2</v>
      </c>
      <c r="E27" s="2" t="inlineStr">
        <is>
          <t>Total Capex Year 2</t>
        </is>
      </c>
      <c r="F27" s="87" t="n">
        <v>0</v>
      </c>
      <c r="G27" s="87">
        <f>SUM(AA27:DB27)-F27</f>
        <v/>
      </c>
      <c r="AA27" s="91">
        <f t="array" ref="AA27">IF(AA$4&lt;$D27,0,IF(AA$4&gt;$F$21,0,IF(AA$4=$F$21,$F27-SUM($Z27:Z27),MIN($F27*INDEX($AA$24:$DB$24,AA$4-$D27+1),$F27-SUM($Z27:Z27)))))</f>
        <v/>
      </c>
      <c r="AB27" s="91">
        <f t="array" ref="AB27">IF(AB$4&lt;$D27,0,IF(AB$4&gt;$F$21,0,IF(AB$4=$F$21,$F27-SUM($Z27:AA27),MIN($F27*INDEX($AA$24:$DB$24,AB$4-$D27+1),$F27-SUM($Z27:AA27)))))</f>
        <v/>
      </c>
      <c r="AC27" s="91">
        <f t="array" ref="AC27">IF(AC$4&lt;$D27,0,IF(AC$4&gt;$F$21,0,IF(AC$4=$F$21,$F27-SUM($Z27:AB27),MIN($F27*INDEX($AA$24:$DB$24,AC$4-$D27+1),$F27-SUM($Z27:AB27)))))</f>
        <v/>
      </c>
      <c r="AD27" s="91">
        <f t="array" ref="AD27">IF(AD$4&lt;$D27,0,IF(AD$4&gt;$F$21,0,IF(AD$4=$F$21,$F27-SUM($Z27:AC27),MIN($F27*INDEX($AA$24:$DB$24,AD$4-$D27+1),$F27-SUM($Z27:AC27)))))</f>
        <v/>
      </c>
      <c r="AE27" s="91">
        <f t="array" ref="AE27">IF(AE$4&lt;$D27,0,IF(AE$4&gt;$F$21,0,IF(AE$4=$F$21,$F27-SUM($Z27:AD27),MIN($F27*INDEX($AA$24:$DB$24,AE$4-$D27+1),$F27-SUM($Z27:AD27)))))</f>
        <v/>
      </c>
      <c r="AF27" s="91">
        <f t="array" ref="AF27">IF(AF$4&lt;$D27,0,IF(AF$4&gt;$F$21,0,IF(AF$4=$F$21,$F27-SUM($Z27:AE27),MIN($F27*INDEX($AA$24:$DB$24,AF$4-$D27+1),$F27-SUM($Z27:AE27)))))</f>
        <v/>
      </c>
      <c r="AG27" s="91">
        <f t="array" ref="AG27">IF(AG$4&lt;$D27,0,IF(AG$4&gt;$F$21,0,IF(AG$4=$F$21,$F27-SUM($Z27:AF27),MIN($F27*INDEX($AA$24:$DB$24,AG$4-$D27+1),$F27-SUM($Z27:AF27)))))</f>
        <v/>
      </c>
      <c r="AH27" s="91">
        <f t="array" ref="AH27">IF(AH$4&lt;$D27,0,IF(AH$4&gt;$F$21,0,IF(AH$4=$F$21,$F27-SUM($Z27:AG27),MIN($F27*INDEX($AA$24:$DB$24,AH$4-$D27+1),$F27-SUM($Z27:AG27)))))</f>
        <v/>
      </c>
      <c r="AI27" s="91">
        <f t="array" ref="AI27">IF(AI$4&lt;$D27,0,IF(AI$4&gt;$F$21,0,IF(AI$4=$F$21,$F27-SUM($Z27:AH27),MIN($F27*INDEX($AA$24:$DB$24,AI$4-$D27+1),$F27-SUM($Z27:AH27)))))</f>
        <v/>
      </c>
      <c r="AJ27" s="91">
        <f t="array" ref="AJ27">IF(AJ$4&lt;$D27,0,IF(AJ$4&gt;$F$21,0,IF(AJ$4=$F$21,$F27-SUM($Z27:AI27),MIN($F27*INDEX($AA$24:$DB$24,AJ$4-$D27+1),$F27-SUM($Z27:AI27)))))</f>
        <v/>
      </c>
      <c r="AK27" s="91">
        <f t="array" ref="AK27">IF(AK$4&lt;$D27,0,IF(AK$4&gt;$F$21,0,IF(AK$4=$F$21,$F27-SUM($Z27:AJ27),MIN($F27*INDEX($AA$24:$DB$24,AK$4-$D27+1),$F27-SUM($Z27:AJ27)))))</f>
        <v/>
      </c>
      <c r="AL27" s="91">
        <f t="array" ref="AL27">IF(AL$4&lt;$D27,0,IF(AL$4&gt;$F$21,0,IF(AL$4=$F$21,$F27-SUM($Z27:AK27),MIN($F27*INDEX($AA$24:$DB$24,AL$4-$D27+1),$F27-SUM($Z27:AK27)))))</f>
        <v/>
      </c>
      <c r="AM27" s="91">
        <f t="array" ref="AM27">IF(AM$4&lt;$D27,0,IF(AM$4&gt;$F$21,0,IF(AM$4=$F$21,$F27-SUM($Z27:AL27),MIN($F27*INDEX($AA$24:$DB$24,AM$4-$D27+1),$F27-SUM($Z27:AL27)))))</f>
        <v/>
      </c>
      <c r="AN27" s="91">
        <f t="array" ref="AN27">IF(AN$4&lt;$D27,0,IF(AN$4&gt;$F$21,0,IF(AN$4=$F$21,$F27-SUM($Z27:AM27),MIN($F27*INDEX($AA$24:$DB$24,AN$4-$D27+1),$F27-SUM($Z27:AM27)))))</f>
        <v/>
      </c>
      <c r="AO27" s="91">
        <f t="array" ref="AO27">IF(AO$4&lt;$D27,0,IF(AO$4&gt;$F$21,0,IF(AO$4=$F$21,$F27-SUM($Z27:AN27),MIN($F27*INDEX($AA$24:$DB$24,AO$4-$D27+1),$F27-SUM($Z27:AN27)))))</f>
        <v/>
      </c>
      <c r="AP27" s="91">
        <f t="array" ref="AP27">IF(AP$4&lt;$D27,0,IF(AP$4&gt;$F$21,0,IF(AP$4=$F$21,$F27-SUM($Z27:AO27),MIN($F27*INDEX($AA$24:$DB$24,AP$4-$D27+1),$F27-SUM($Z27:AO27)))))</f>
        <v/>
      </c>
      <c r="AQ27" s="91">
        <f t="array" ref="AQ27">IF(AQ$4&lt;$D27,0,IF(AQ$4&gt;$F$21,0,IF(AQ$4=$F$21,$F27-SUM($Z27:AP27),MIN($F27*INDEX($AA$24:$DB$24,AQ$4-$D27+1),$F27-SUM($Z27:AP27)))))</f>
        <v/>
      </c>
      <c r="AR27" s="91">
        <f t="array" ref="AR27">IF(AR$4&lt;$D27,0,IF(AR$4&gt;$F$21,0,IF(AR$4=$F$21,$F27-SUM($Z27:AQ27),MIN($F27*INDEX($AA$24:$DB$24,AR$4-$D27+1),$F27-SUM($Z27:AQ27)))))</f>
        <v/>
      </c>
      <c r="AS27" s="91">
        <f t="array" ref="AS27">IF(AS$4&lt;$D27,0,IF(AS$4&gt;$F$21,0,IF(AS$4=$F$21,$F27-SUM($Z27:AR27),MIN($F27*INDEX($AA$24:$DB$24,AS$4-$D27+1),$F27-SUM($Z27:AR27)))))</f>
        <v/>
      </c>
      <c r="AT27" s="91">
        <f t="array" ref="AT27">IF(AT$4&lt;$D27,0,IF(AT$4&gt;$F$21,0,IF(AT$4=$F$21,$F27-SUM($Z27:AS27),MIN($F27*INDEX($AA$24:$DB$24,AT$4-$D27+1),$F27-SUM($Z27:AS27)))))</f>
        <v/>
      </c>
      <c r="AU27" s="91">
        <f t="array" ref="AU27">IF(AU$4&lt;$D27,0,IF(AU$4&gt;$F$21,0,IF(AU$4=$F$21,$F27-SUM($Z27:AT27),MIN($F27*INDEX($AA$24:$DB$24,AU$4-$D27+1),$F27-SUM($Z27:AT27)))))</f>
        <v/>
      </c>
      <c r="AV27" s="91">
        <f t="array" ref="AV27">IF(AV$4&lt;$D27,0,IF(AV$4&gt;$F$21,0,IF(AV$4=$F$21,$F27-SUM($Z27:AU27),MIN($F27*INDEX($AA$24:$DB$24,AV$4-$D27+1),$F27-SUM($Z27:AU27)))))</f>
        <v/>
      </c>
      <c r="AW27" s="91">
        <f t="array" ref="AW27">IF(AW$4&lt;$D27,0,IF(AW$4&gt;$F$21,0,IF(AW$4=$F$21,$F27-SUM($Z27:AV27),MIN($F27*INDEX($AA$24:$DB$24,AW$4-$D27+1),$F27-SUM($Z27:AV27)))))</f>
        <v/>
      </c>
      <c r="AX27" s="91">
        <f t="array" ref="AX27">IF(AX$4&lt;$D27,0,IF(AX$4&gt;$F$21,0,IF(AX$4=$F$21,$F27-SUM($Z27:AW27),MIN($F27*INDEX($AA$24:$DB$24,AX$4-$D27+1),$F27-SUM($Z27:AW27)))))</f>
        <v/>
      </c>
      <c r="AY27" s="91">
        <f t="array" ref="AY27">IF(AY$4&lt;$D27,0,IF(AY$4&gt;$F$21,0,IF(AY$4=$F$21,$F27-SUM($Z27:AX27),MIN($F27*INDEX($AA$24:$DB$24,AY$4-$D27+1),$F27-SUM($Z27:AX27)))))</f>
        <v/>
      </c>
      <c r="AZ27" s="91">
        <f t="array" ref="AZ27">IF(AZ$4&lt;$D27,0,IF(AZ$4&gt;$F$21,0,IF(AZ$4=$F$21,$F27-SUM($Z27:AY27),MIN($F27*INDEX($AA$24:$DB$24,AZ$4-$D27+1),$F27-SUM($Z27:AY27)))))</f>
        <v/>
      </c>
      <c r="BA27" s="91">
        <f t="array" ref="BA27">IF(BA$4&lt;$D27,0,IF(BA$4&gt;$F$21,0,IF(BA$4=$F$21,$F27-SUM($Z27:AZ27),MIN($F27*INDEX($AA$24:$DB$24,BA$4-$D27+1),$F27-SUM($Z27:AZ27)))))</f>
        <v/>
      </c>
      <c r="BB27" s="91">
        <f t="array" ref="BB27">IF(BB$4&lt;$D27,0,IF(BB$4&gt;$F$21,0,IF(BB$4=$F$21,$F27-SUM($Z27:BA27),MIN($F27*INDEX($AA$24:$DB$24,BB$4-$D27+1),$F27-SUM($Z27:BA27)))))</f>
        <v/>
      </c>
      <c r="BC27" s="91">
        <f t="array" ref="BC27">IF(BC$4&lt;$D27,0,IF(BC$4&gt;$F$21,0,IF(BC$4=$F$21,$F27-SUM($Z27:BB27),MIN($F27*INDEX($AA$24:$DB$24,BC$4-$D27+1),$F27-SUM($Z27:BB27)))))</f>
        <v/>
      </c>
      <c r="BD27" s="91">
        <f t="array" ref="BD27">IF(BD$4&lt;$D27,0,IF(BD$4&gt;$F$21,0,IF(BD$4=$F$21,$F27-SUM($Z27:BC27),MIN($F27*INDEX($AA$24:$DB$24,BD$4-$D27+1),$F27-SUM($Z27:BC27)))))</f>
        <v/>
      </c>
      <c r="BE27" s="91">
        <f t="array" ref="BE27">IF(BE$4&lt;$D27,0,IF(BE$4&gt;$F$21,0,IF(BE$4=$F$21,$F27-SUM($Z27:BD27),MIN($F27*INDEX($AA$24:$DB$24,BE$4-$D27+1),$F27-SUM($Z27:BD27)))))</f>
        <v/>
      </c>
      <c r="BF27" s="91">
        <f t="array" ref="BF27">IF(BF$4&lt;$D27,0,IF(BF$4&gt;$F$21,0,IF(BF$4=$F$21,$F27-SUM($Z27:BE27),MIN($F27*INDEX($AA$24:$DB$24,BF$4-$D27+1),$F27-SUM($Z27:BE27)))))</f>
        <v/>
      </c>
      <c r="BG27" s="91">
        <f t="array" ref="BG27">IF(BG$4&lt;$D27,0,IF(BG$4&gt;$F$21,0,IF(BG$4=$F$21,$F27-SUM($Z27:BF27),MIN($F27*INDEX($AA$24:$DB$24,BG$4-$D27+1),$F27-SUM($Z27:BF27)))))</f>
        <v/>
      </c>
      <c r="BH27" s="91">
        <f t="array" ref="BH27">IF(BH$4&lt;$D27,0,IF(BH$4&gt;$F$21,0,IF(BH$4=$F$21,$F27-SUM($Z27:BG27),MIN($F27*INDEX($AA$24:$DB$24,BH$4-$D27+1),$F27-SUM($Z27:BG27)))))</f>
        <v/>
      </c>
      <c r="BI27" s="91">
        <f t="array" ref="BI27">IF(BI$4&lt;$D27,0,IF(BI$4&gt;$F$21,0,IF(BI$4=$F$21,$F27-SUM($Z27:BH27),MIN($F27*INDEX($AA$24:$DB$24,BI$4-$D27+1),$F27-SUM($Z27:BH27)))))</f>
        <v/>
      </c>
      <c r="BJ27" s="91">
        <f t="array" ref="BJ27">IF(BJ$4&lt;$D27,0,IF(BJ$4&gt;$F$21,0,IF(BJ$4=$F$21,$F27-SUM($Z27:BI27),MIN($F27*INDEX($AA$24:$DB$24,BJ$4-$D27+1),$F27-SUM($Z27:BI27)))))</f>
        <v/>
      </c>
      <c r="BK27" s="91">
        <f t="array" ref="BK27">IF(BK$4&lt;$D27,0,IF(BK$4&gt;$F$21,0,IF(BK$4=$F$21,$F27-SUM($Z27:BJ27),MIN($F27*INDEX($AA$24:$DB$24,BK$4-$D27+1),$F27-SUM($Z27:BJ27)))))</f>
        <v/>
      </c>
      <c r="BL27" s="91">
        <f t="array" ref="BL27">IF(BL$4&lt;$D27,0,IF(BL$4&gt;$F$21,0,IF(BL$4=$F$21,$F27-SUM($Z27:BK27),MIN($F27*INDEX($AA$24:$DB$24,BL$4-$D27+1),$F27-SUM($Z27:BK27)))))</f>
        <v/>
      </c>
      <c r="BM27" s="91">
        <f t="array" ref="BM27">IF(BM$4&lt;$D27,0,IF(BM$4&gt;$F$21,0,IF(BM$4=$F$21,$F27-SUM($Z27:BL27),MIN($F27*INDEX($AA$24:$DB$24,BM$4-$D27+1),$F27-SUM($Z27:BL27)))))</f>
        <v/>
      </c>
      <c r="BN27" s="91">
        <f t="array" ref="BN27">IF(BN$4&lt;$D27,0,IF(BN$4&gt;$F$21,0,IF(BN$4=$F$21,$F27-SUM($Z27:BM27),MIN($F27*INDEX($AA$24:$DB$24,BN$4-$D27+1),$F27-SUM($Z27:BM27)))))</f>
        <v/>
      </c>
      <c r="BO27" s="91">
        <f t="array" ref="BO27">IF(BO$4&lt;$D27,0,IF(BO$4&gt;$F$21,0,IF(BO$4=$F$21,$F27-SUM($Z27:BN27),MIN($F27*INDEX($AA$24:$DB$24,BO$4-$D27+1),$F27-SUM($Z27:BN27)))))</f>
        <v/>
      </c>
      <c r="BP27" s="91">
        <f t="array" ref="BP27">IF(BP$4&lt;$D27,0,IF(BP$4&gt;$F$21,0,IF(BP$4=$F$21,$F27-SUM($Z27:BO27),MIN($F27*INDEX($AA$24:$DB$24,BP$4-$D27+1),$F27-SUM($Z27:BO27)))))</f>
        <v/>
      </c>
      <c r="BQ27" s="91">
        <f t="array" ref="BQ27">IF(BQ$4&lt;$D27,0,IF(BQ$4&gt;$F$21,0,IF(BQ$4=$F$21,$F27-SUM($Z27:BP27),MIN($F27*INDEX($AA$24:$DB$24,BQ$4-$D27+1),$F27-SUM($Z27:BP27)))))</f>
        <v/>
      </c>
      <c r="BR27" s="91">
        <f t="array" ref="BR27">IF(BR$4&lt;$D27,0,IF(BR$4&gt;$F$21,0,IF(BR$4=$F$21,$F27-SUM($Z27:BQ27),MIN($F27*INDEX($AA$24:$DB$24,BR$4-$D27+1),$F27-SUM($Z27:BQ27)))))</f>
        <v/>
      </c>
      <c r="BS27" s="91">
        <f t="array" ref="BS27">IF(BS$4&lt;$D27,0,IF(BS$4&gt;$F$21,0,IF(BS$4=$F$21,$F27-SUM($Z27:BR27),MIN($F27*INDEX($AA$24:$DB$24,BS$4-$D27+1),$F27-SUM($Z27:BR27)))))</f>
        <v/>
      </c>
      <c r="BT27" s="91">
        <f t="array" ref="BT27">IF(BT$4&lt;$D27,0,IF(BT$4&gt;$F$21,0,IF(BT$4=$F$21,$F27-SUM($Z27:BS27),MIN($F27*INDEX($AA$24:$DB$24,BT$4-$D27+1),$F27-SUM($Z27:BS27)))))</f>
        <v/>
      </c>
      <c r="BU27" s="91">
        <f t="array" ref="BU27">IF(BU$4&lt;$D27,0,IF(BU$4&gt;$F$21,0,IF(BU$4=$F$21,$F27-SUM($Z27:BT27),MIN($F27*INDEX($AA$24:$DB$24,BU$4-$D27+1),$F27-SUM($Z27:BT27)))))</f>
        <v/>
      </c>
      <c r="BV27" s="91">
        <f t="array" ref="BV27">IF(BV$4&lt;$D27,0,IF(BV$4&gt;$F$21,0,IF(BV$4=$F$21,$F27-SUM($Z27:BU27),MIN($F27*INDEX($AA$24:$DB$24,BV$4-$D27+1),$F27-SUM($Z27:BU27)))))</f>
        <v/>
      </c>
      <c r="BW27" s="91">
        <f t="array" ref="BW27">IF(BW$4&lt;$D27,0,IF(BW$4&gt;$F$21,0,IF(BW$4=$F$21,$F27-SUM($Z27:BV27),MIN($F27*INDEX($AA$24:$DB$24,BW$4-$D27+1),$F27-SUM($Z27:BV27)))))</f>
        <v/>
      </c>
      <c r="BX27" s="91">
        <f t="array" ref="BX27">IF(BX$4&lt;$D27,0,IF(BX$4&gt;$F$21,0,IF(BX$4=$F$21,$F27-SUM($Z27:BW27),MIN($F27*INDEX($AA$24:$DB$24,BX$4-$D27+1),$F27-SUM($Z27:BW27)))))</f>
        <v/>
      </c>
      <c r="BY27" s="91">
        <f t="array" ref="BY27">IF(BY$4&lt;$D27,0,IF(BY$4&gt;$F$21,0,IF(BY$4=$F$21,$F27-SUM($Z27:BX27),MIN($F27*INDEX($AA$24:$DB$24,BY$4-$D27+1),$F27-SUM($Z27:BX27)))))</f>
        <v/>
      </c>
      <c r="BZ27" s="91">
        <f t="array" ref="BZ27">IF(BZ$4&lt;$D27,0,IF(BZ$4&gt;$F$21,0,IF(BZ$4=$F$21,$F27-SUM($Z27:BY27),MIN($F27*INDEX($AA$24:$DB$24,BZ$4-$D27+1),$F27-SUM($Z27:BY27)))))</f>
        <v/>
      </c>
      <c r="CA27" s="91">
        <f t="array" ref="CA27">IF(CA$4&lt;$D27,0,IF(CA$4&gt;$F$21,0,IF(CA$4=$F$21,$F27-SUM($Z27:BZ27),MIN($F27*INDEX($AA$24:$DB$24,CA$4-$D27+1),$F27-SUM($Z27:BZ27)))))</f>
        <v/>
      </c>
      <c r="CB27" s="91">
        <f t="array" ref="CB27">IF(CB$4&lt;$D27,0,IF(CB$4&gt;$F$21,0,IF(CB$4=$F$21,$F27-SUM($Z27:CA27),MIN($F27*INDEX($AA$24:$DB$24,CB$4-$D27+1),$F27-SUM($Z27:CA27)))))</f>
        <v/>
      </c>
      <c r="CC27" s="91">
        <f t="array" ref="CC27">IF(CC$4&lt;$D27,0,IF(CC$4&gt;$F$21,0,IF(CC$4=$F$21,$F27-SUM($Z27:CB27),MIN($F27*INDEX($AA$24:$DB$24,CC$4-$D27+1),$F27-SUM($Z27:CB27)))))</f>
        <v/>
      </c>
      <c r="CD27" s="91">
        <f t="array" ref="CD27">IF(CD$4&lt;$D27,0,IF(CD$4&gt;$F$21,0,IF(CD$4=$F$21,$F27-SUM($Z27:CC27),MIN($F27*INDEX($AA$24:$DB$24,CD$4-$D27+1),$F27-SUM($Z27:CC27)))))</f>
        <v/>
      </c>
      <c r="CE27" s="91">
        <f t="array" ref="CE27">IF(CE$4&lt;$D27,0,IF(CE$4&gt;$F$21,0,IF(CE$4=$F$21,$F27-SUM($Z27:CD27),MIN($F27*INDEX($AA$24:$DB$24,CE$4-$D27+1),$F27-SUM($Z27:CD27)))))</f>
        <v/>
      </c>
      <c r="CF27" s="91">
        <f t="array" ref="CF27">IF(CF$4&lt;$D27,0,IF(CF$4&gt;$F$21,0,IF(CF$4=$F$21,$F27-SUM($Z27:CE27),MIN($F27*INDEX($AA$24:$DB$24,CF$4-$D27+1),$F27-SUM($Z27:CE27)))))</f>
        <v/>
      </c>
      <c r="CG27" s="91">
        <f t="array" ref="CG27">IF(CG$4&lt;$D27,0,IF(CG$4&gt;$F$21,0,IF(CG$4=$F$21,$F27-SUM($Z27:CF27),MIN($F27*INDEX($AA$24:$DB$24,CG$4-$D27+1),$F27-SUM($Z27:CF27)))))</f>
        <v/>
      </c>
      <c r="CH27" s="91">
        <f t="array" ref="CH27">IF(CH$4&lt;$D27,0,IF(CH$4&gt;$F$21,0,IF(CH$4=$F$21,$F27-SUM($Z27:CG27),MIN($F27*INDEX($AA$24:$DB$24,CH$4-$D27+1),$F27-SUM($Z27:CG27)))))</f>
        <v/>
      </c>
      <c r="CI27" s="91">
        <f t="array" ref="CI27">IF(CI$4&lt;$D27,0,IF(CI$4&gt;$F$21,0,IF(CI$4=$F$21,$F27-SUM($Z27:CH27),MIN($F27*INDEX($AA$24:$DB$24,CI$4-$D27+1),$F27-SUM($Z27:CH27)))))</f>
        <v/>
      </c>
      <c r="CJ27" s="91">
        <f t="array" ref="CJ27">IF(CJ$4&lt;$D27,0,IF(CJ$4&gt;$F$21,0,IF(CJ$4=$F$21,$F27-SUM($Z27:CI27),MIN($F27*INDEX($AA$24:$DB$24,CJ$4-$D27+1),$F27-SUM($Z27:CI27)))))</f>
        <v/>
      </c>
      <c r="CK27" s="91">
        <f t="array" ref="CK27">IF(CK$4&lt;$D27,0,IF(CK$4&gt;$F$21,0,IF(CK$4=$F$21,$F27-SUM($Z27:CJ27),MIN($F27*INDEX($AA$24:$DB$24,CK$4-$D27+1),$F27-SUM($Z27:CJ27)))))</f>
        <v/>
      </c>
      <c r="CL27" s="91">
        <f t="array" ref="CL27">IF(CL$4&lt;$D27,0,IF(CL$4&gt;$F$21,0,IF(CL$4=$F$21,$F27-SUM($Z27:CK27),MIN($F27*INDEX($AA$24:$DB$24,CL$4-$D27+1),$F27-SUM($Z27:CK27)))))</f>
        <v/>
      </c>
      <c r="CM27" s="91">
        <f t="array" ref="CM27">IF(CM$4&lt;$D27,0,IF(CM$4&gt;$F$21,0,IF(CM$4=$F$21,$F27-SUM($Z27:CL27),MIN($F27*INDEX($AA$24:$DB$24,CM$4-$D27+1),$F27-SUM($Z27:CL27)))))</f>
        <v/>
      </c>
      <c r="CN27" s="91">
        <f t="array" ref="CN27">IF(CN$4&lt;$D27,0,IF(CN$4&gt;$F$21,0,IF(CN$4=$F$21,$F27-SUM($Z27:CM27),MIN($F27*INDEX($AA$24:$DB$24,CN$4-$D27+1),$F27-SUM($Z27:CM27)))))</f>
        <v/>
      </c>
      <c r="CO27" s="91">
        <f t="array" ref="CO27">IF(CO$4&lt;$D27,0,IF(CO$4&gt;$F$21,0,IF(CO$4=$F$21,$F27-SUM($Z27:CN27),MIN($F27*INDEX($AA$24:$DB$24,CO$4-$D27+1),$F27-SUM($Z27:CN27)))))</f>
        <v/>
      </c>
      <c r="CP27" s="91">
        <f t="array" ref="CP27">IF(CP$4&lt;$D27,0,IF(CP$4&gt;$F$21,0,IF(CP$4=$F$21,$F27-SUM($Z27:CO27),MIN($F27*INDEX($AA$24:$DB$24,CP$4-$D27+1),$F27-SUM($Z27:CO27)))))</f>
        <v/>
      </c>
      <c r="CQ27" s="91">
        <f t="array" ref="CQ27">IF(CQ$4&lt;$D27,0,IF(CQ$4&gt;$F$21,0,IF(CQ$4=$F$21,$F27-SUM($Z27:CP27),MIN($F27*INDEX($AA$24:$DB$24,CQ$4-$D27+1),$F27-SUM($Z27:CP27)))))</f>
        <v/>
      </c>
      <c r="CR27" s="91">
        <f t="array" ref="CR27">IF(CR$4&lt;$D27,0,IF(CR$4&gt;$F$21,0,IF(CR$4=$F$21,$F27-SUM($Z27:CQ27),MIN($F27*INDEX($AA$24:$DB$24,CR$4-$D27+1),$F27-SUM($Z27:CQ27)))))</f>
        <v/>
      </c>
      <c r="CS27" s="91">
        <f t="array" ref="CS27">IF(CS$4&lt;$D27,0,IF(CS$4&gt;$F$21,0,IF(CS$4=$F$21,$F27-SUM($Z27:CR27),MIN($F27*INDEX($AA$24:$DB$24,CS$4-$D27+1),$F27-SUM($Z27:CR27)))))</f>
        <v/>
      </c>
      <c r="CT27" s="91">
        <f t="array" ref="CT27">IF(CT$4&lt;$D27,0,IF(CT$4&gt;$F$21,0,IF(CT$4=$F$21,$F27-SUM($Z27:CS27),MIN($F27*INDEX($AA$24:$DB$24,CT$4-$D27+1),$F27-SUM($Z27:CS27)))))</f>
        <v/>
      </c>
      <c r="CU27" s="91">
        <f t="array" ref="CU27">IF(CU$4&lt;$D27,0,IF(CU$4&gt;$F$21,0,IF(CU$4=$F$21,$F27-SUM($Z27:CT27),MIN($F27*INDEX($AA$24:$DB$24,CU$4-$D27+1),$F27-SUM($Z27:CT27)))))</f>
        <v/>
      </c>
      <c r="CV27" s="91">
        <f t="array" ref="CV27">IF(CV$4&lt;$D27,0,IF(CV$4&gt;$F$21,0,IF(CV$4=$F$21,$F27-SUM($Z27:CU27),MIN($F27*INDEX($AA$24:$DB$24,CV$4-$D27+1),$F27-SUM($Z27:CU27)))))</f>
        <v/>
      </c>
      <c r="CW27" s="91">
        <f t="array" ref="CW27">IF(CW$4&lt;$D27,0,IF(CW$4&gt;$F$21,0,IF(CW$4=$F$21,$F27-SUM($Z27:CV27),MIN($F27*INDEX($AA$24:$DB$24,CW$4-$D27+1),$F27-SUM($Z27:CV27)))))</f>
        <v/>
      </c>
      <c r="CX27" s="91">
        <f t="array" ref="CX27">IF(CX$4&lt;$D27,0,IF(CX$4&gt;$F$21,0,IF(CX$4=$F$21,$F27-SUM($Z27:CW27),MIN($F27*INDEX($AA$24:$DB$24,CX$4-$D27+1),$F27-SUM($Z27:CW27)))))</f>
        <v/>
      </c>
      <c r="CY27" s="91">
        <f t="array" ref="CY27">IF(CY$4&lt;$D27,0,IF(CY$4&gt;$F$21,0,IF(CY$4=$F$21,$F27-SUM($Z27:CX27),MIN($F27*INDEX($AA$24:$DB$24,CY$4-$D27+1),$F27-SUM($Z27:CX27)))))</f>
        <v/>
      </c>
      <c r="CZ27" s="91">
        <f t="array" ref="CZ27">IF(CZ$4&lt;$D27,0,IF(CZ$4&gt;$F$21,0,IF(CZ$4=$F$21,$F27-SUM($Z27:CY27),MIN($F27*INDEX($AA$24:$DB$24,CZ$4-$D27+1),$F27-SUM($Z27:CY27)))))</f>
        <v/>
      </c>
      <c r="DA27" s="91">
        <f t="array" ref="DA27">IF(DA$4&lt;$D27,0,IF(DA$4&gt;$F$21,0,IF(DA$4=$F$21,$F27-SUM($Z27:CZ27),MIN($F27*INDEX($AA$24:$DB$24,DA$4-$D27+1),$F27-SUM($Z27:CZ27)))))</f>
        <v/>
      </c>
      <c r="DB27" s="91">
        <f t="array" ref="DB27">IF(DB$4&lt;$D27,0,IF(DB$4&gt;$F$21,0,IF(DB$4=$F$21,$F27-SUM($Z27:DA27),MIN($F27*INDEX($AA$24:$DB$24,DB$4-$D27+1),$F27-SUM($Z27:DA27)))))</f>
        <v/>
      </c>
    </row>
    <row r="28" outlineLevel="3">
      <c r="D28" s="2" t="n">
        <v>3</v>
      </c>
      <c r="E28" s="2" t="inlineStr">
        <is>
          <t>Total Capex Year 3</t>
        </is>
      </c>
      <c r="F28" s="87" t="n">
        <v>0</v>
      </c>
      <c r="G28" s="87">
        <f>SUM(AA28:DB28)-F28</f>
        <v/>
      </c>
      <c r="AA28" s="91">
        <f t="array" ref="AA28">IF(AA$4&lt;$D28,0,IF(AA$4&gt;$F$21,0,IF(AA$4=$F$21,$F28-SUM($Z28:Z28),MIN($F28*INDEX($AA$24:$DB$24,AA$4-$D28+1),$F28-SUM($Z28:Z28)))))</f>
        <v/>
      </c>
      <c r="AB28" s="91">
        <f t="array" ref="AB28">IF(AB$4&lt;$D28,0,IF(AB$4&gt;$F$21,0,IF(AB$4=$F$21,$F28-SUM($Z28:AA28),MIN($F28*INDEX($AA$24:$DB$24,AB$4-$D28+1),$F28-SUM($Z28:AA28)))))</f>
        <v/>
      </c>
      <c r="AC28" s="91">
        <f t="array" ref="AC28">IF(AC$4&lt;$D28,0,IF(AC$4&gt;$F$21,0,IF(AC$4=$F$21,$F28-SUM($Z28:AB28),MIN($F28*INDEX($AA$24:$DB$24,AC$4-$D28+1),$F28-SUM($Z28:AB28)))))</f>
        <v/>
      </c>
      <c r="AD28" s="91">
        <f t="array" ref="AD28">IF(AD$4&lt;$D28,0,IF(AD$4&gt;$F$21,0,IF(AD$4=$F$21,$F28-SUM($Z28:AC28),MIN($F28*INDEX($AA$24:$DB$24,AD$4-$D28+1),$F28-SUM($Z28:AC28)))))</f>
        <v/>
      </c>
      <c r="AE28" s="91">
        <f t="array" ref="AE28">IF(AE$4&lt;$D28,0,IF(AE$4&gt;$F$21,0,IF(AE$4=$F$21,$F28-SUM($Z28:AD28),MIN($F28*INDEX($AA$24:$DB$24,AE$4-$D28+1),$F28-SUM($Z28:AD28)))))</f>
        <v/>
      </c>
      <c r="AF28" s="91">
        <f t="array" ref="AF28">IF(AF$4&lt;$D28,0,IF(AF$4&gt;$F$21,0,IF(AF$4=$F$21,$F28-SUM($Z28:AE28),MIN($F28*INDEX($AA$24:$DB$24,AF$4-$D28+1),$F28-SUM($Z28:AE28)))))</f>
        <v/>
      </c>
      <c r="AG28" s="91">
        <f t="array" ref="AG28">IF(AG$4&lt;$D28,0,IF(AG$4&gt;$F$21,0,IF(AG$4=$F$21,$F28-SUM($Z28:AF28),MIN($F28*INDEX($AA$24:$DB$24,AG$4-$D28+1),$F28-SUM($Z28:AF28)))))</f>
        <v/>
      </c>
      <c r="AH28" s="91">
        <f t="array" ref="AH28">IF(AH$4&lt;$D28,0,IF(AH$4&gt;$F$21,0,IF(AH$4=$F$21,$F28-SUM($Z28:AG28),MIN($F28*INDEX($AA$24:$DB$24,AH$4-$D28+1),$F28-SUM($Z28:AG28)))))</f>
        <v/>
      </c>
      <c r="AI28" s="91">
        <f t="array" ref="AI28">IF(AI$4&lt;$D28,0,IF(AI$4&gt;$F$21,0,IF(AI$4=$F$21,$F28-SUM($Z28:AH28),MIN($F28*INDEX($AA$24:$DB$24,AI$4-$D28+1),$F28-SUM($Z28:AH28)))))</f>
        <v/>
      </c>
      <c r="AJ28" s="91">
        <f t="array" ref="AJ28">IF(AJ$4&lt;$D28,0,IF(AJ$4&gt;$F$21,0,IF(AJ$4=$F$21,$F28-SUM($Z28:AI28),MIN($F28*INDEX($AA$24:$DB$24,AJ$4-$D28+1),$F28-SUM($Z28:AI28)))))</f>
        <v/>
      </c>
      <c r="AK28" s="91">
        <f t="array" ref="AK28">IF(AK$4&lt;$D28,0,IF(AK$4&gt;$F$21,0,IF(AK$4=$F$21,$F28-SUM($Z28:AJ28),MIN($F28*INDEX($AA$24:$DB$24,AK$4-$D28+1),$F28-SUM($Z28:AJ28)))))</f>
        <v/>
      </c>
      <c r="AL28" s="91">
        <f t="array" ref="AL28">IF(AL$4&lt;$D28,0,IF(AL$4&gt;$F$21,0,IF(AL$4=$F$21,$F28-SUM($Z28:AK28),MIN($F28*INDEX($AA$24:$DB$24,AL$4-$D28+1),$F28-SUM($Z28:AK28)))))</f>
        <v/>
      </c>
      <c r="AM28" s="91">
        <f t="array" ref="AM28">IF(AM$4&lt;$D28,0,IF(AM$4&gt;$F$21,0,IF(AM$4=$F$21,$F28-SUM($Z28:AL28),MIN($F28*INDEX($AA$24:$DB$24,AM$4-$D28+1),$F28-SUM($Z28:AL28)))))</f>
        <v/>
      </c>
      <c r="AN28" s="91">
        <f t="array" ref="AN28">IF(AN$4&lt;$D28,0,IF(AN$4&gt;$F$21,0,IF(AN$4=$F$21,$F28-SUM($Z28:AM28),MIN($F28*INDEX($AA$24:$DB$24,AN$4-$D28+1),$F28-SUM($Z28:AM28)))))</f>
        <v/>
      </c>
      <c r="AO28" s="91">
        <f t="array" ref="AO28">IF(AO$4&lt;$D28,0,IF(AO$4&gt;$F$21,0,IF(AO$4=$F$21,$F28-SUM($Z28:AN28),MIN($F28*INDEX($AA$24:$DB$24,AO$4-$D28+1),$F28-SUM($Z28:AN28)))))</f>
        <v/>
      </c>
      <c r="AP28" s="91">
        <f t="array" ref="AP28">IF(AP$4&lt;$D28,0,IF(AP$4&gt;$F$21,0,IF(AP$4=$F$21,$F28-SUM($Z28:AO28),MIN($F28*INDEX($AA$24:$DB$24,AP$4-$D28+1),$F28-SUM($Z28:AO28)))))</f>
        <v/>
      </c>
      <c r="AQ28" s="91">
        <f t="array" ref="AQ28">IF(AQ$4&lt;$D28,0,IF(AQ$4&gt;$F$21,0,IF(AQ$4=$F$21,$F28-SUM($Z28:AP28),MIN($F28*INDEX($AA$24:$DB$24,AQ$4-$D28+1),$F28-SUM($Z28:AP28)))))</f>
        <v/>
      </c>
      <c r="AR28" s="91">
        <f t="array" ref="AR28">IF(AR$4&lt;$D28,0,IF(AR$4&gt;$F$21,0,IF(AR$4=$F$21,$F28-SUM($Z28:AQ28),MIN($F28*INDEX($AA$24:$DB$24,AR$4-$D28+1),$F28-SUM($Z28:AQ28)))))</f>
        <v/>
      </c>
      <c r="AS28" s="91">
        <f t="array" ref="AS28">IF(AS$4&lt;$D28,0,IF(AS$4&gt;$F$21,0,IF(AS$4=$F$21,$F28-SUM($Z28:AR28),MIN($F28*INDEX($AA$24:$DB$24,AS$4-$D28+1),$F28-SUM($Z28:AR28)))))</f>
        <v/>
      </c>
      <c r="AT28" s="91">
        <f t="array" ref="AT28">IF(AT$4&lt;$D28,0,IF(AT$4&gt;$F$21,0,IF(AT$4=$F$21,$F28-SUM($Z28:AS28),MIN($F28*INDEX($AA$24:$DB$24,AT$4-$D28+1),$F28-SUM($Z28:AS28)))))</f>
        <v/>
      </c>
      <c r="AU28" s="91">
        <f t="array" ref="AU28">IF(AU$4&lt;$D28,0,IF(AU$4&gt;$F$21,0,IF(AU$4=$F$21,$F28-SUM($Z28:AT28),MIN($F28*INDEX($AA$24:$DB$24,AU$4-$D28+1),$F28-SUM($Z28:AT28)))))</f>
        <v/>
      </c>
      <c r="AV28" s="91">
        <f t="array" ref="AV28">IF(AV$4&lt;$D28,0,IF(AV$4&gt;$F$21,0,IF(AV$4=$F$21,$F28-SUM($Z28:AU28),MIN($F28*INDEX($AA$24:$DB$24,AV$4-$D28+1),$F28-SUM($Z28:AU28)))))</f>
        <v/>
      </c>
      <c r="AW28" s="91">
        <f t="array" ref="AW28">IF(AW$4&lt;$D28,0,IF(AW$4&gt;$F$21,0,IF(AW$4=$F$21,$F28-SUM($Z28:AV28),MIN($F28*INDEX($AA$24:$DB$24,AW$4-$D28+1),$F28-SUM($Z28:AV28)))))</f>
        <v/>
      </c>
      <c r="AX28" s="91">
        <f t="array" ref="AX28">IF(AX$4&lt;$D28,0,IF(AX$4&gt;$F$21,0,IF(AX$4=$F$21,$F28-SUM($Z28:AW28),MIN($F28*INDEX($AA$24:$DB$24,AX$4-$D28+1),$F28-SUM($Z28:AW28)))))</f>
        <v/>
      </c>
      <c r="AY28" s="91">
        <f t="array" ref="AY28">IF(AY$4&lt;$D28,0,IF(AY$4&gt;$F$21,0,IF(AY$4=$F$21,$F28-SUM($Z28:AX28),MIN($F28*INDEX($AA$24:$DB$24,AY$4-$D28+1),$F28-SUM($Z28:AX28)))))</f>
        <v/>
      </c>
      <c r="AZ28" s="91">
        <f t="array" ref="AZ28">IF(AZ$4&lt;$D28,0,IF(AZ$4&gt;$F$21,0,IF(AZ$4=$F$21,$F28-SUM($Z28:AY28),MIN($F28*INDEX($AA$24:$DB$24,AZ$4-$D28+1),$F28-SUM($Z28:AY28)))))</f>
        <v/>
      </c>
      <c r="BA28" s="91">
        <f t="array" ref="BA28">IF(BA$4&lt;$D28,0,IF(BA$4&gt;$F$21,0,IF(BA$4=$F$21,$F28-SUM($Z28:AZ28),MIN($F28*INDEX($AA$24:$DB$24,BA$4-$D28+1),$F28-SUM($Z28:AZ28)))))</f>
        <v/>
      </c>
      <c r="BB28" s="91">
        <f t="array" ref="BB28">IF(BB$4&lt;$D28,0,IF(BB$4&gt;$F$21,0,IF(BB$4=$F$21,$F28-SUM($Z28:BA28),MIN($F28*INDEX($AA$24:$DB$24,BB$4-$D28+1),$F28-SUM($Z28:BA28)))))</f>
        <v/>
      </c>
      <c r="BC28" s="91">
        <f t="array" ref="BC28">IF(BC$4&lt;$D28,0,IF(BC$4&gt;$F$21,0,IF(BC$4=$F$21,$F28-SUM($Z28:BB28),MIN($F28*INDEX($AA$24:$DB$24,BC$4-$D28+1),$F28-SUM($Z28:BB28)))))</f>
        <v/>
      </c>
      <c r="BD28" s="91">
        <f t="array" ref="BD28">IF(BD$4&lt;$D28,0,IF(BD$4&gt;$F$21,0,IF(BD$4=$F$21,$F28-SUM($Z28:BC28),MIN($F28*INDEX($AA$24:$DB$24,BD$4-$D28+1),$F28-SUM($Z28:BC28)))))</f>
        <v/>
      </c>
      <c r="BE28" s="91">
        <f t="array" ref="BE28">IF(BE$4&lt;$D28,0,IF(BE$4&gt;$F$21,0,IF(BE$4=$F$21,$F28-SUM($Z28:BD28),MIN($F28*INDEX($AA$24:$DB$24,BE$4-$D28+1),$F28-SUM($Z28:BD28)))))</f>
        <v/>
      </c>
      <c r="BF28" s="91">
        <f t="array" ref="BF28">IF(BF$4&lt;$D28,0,IF(BF$4&gt;$F$21,0,IF(BF$4=$F$21,$F28-SUM($Z28:BE28),MIN($F28*INDEX($AA$24:$DB$24,BF$4-$D28+1),$F28-SUM($Z28:BE28)))))</f>
        <v/>
      </c>
      <c r="BG28" s="91">
        <f t="array" ref="BG28">IF(BG$4&lt;$D28,0,IF(BG$4&gt;$F$21,0,IF(BG$4=$F$21,$F28-SUM($Z28:BF28),MIN($F28*INDEX($AA$24:$DB$24,BG$4-$D28+1),$F28-SUM($Z28:BF28)))))</f>
        <v/>
      </c>
      <c r="BH28" s="91">
        <f t="array" ref="BH28">IF(BH$4&lt;$D28,0,IF(BH$4&gt;$F$21,0,IF(BH$4=$F$21,$F28-SUM($Z28:BG28),MIN($F28*INDEX($AA$24:$DB$24,BH$4-$D28+1),$F28-SUM($Z28:BG28)))))</f>
        <v/>
      </c>
      <c r="BI28" s="91">
        <f t="array" ref="BI28">IF(BI$4&lt;$D28,0,IF(BI$4&gt;$F$21,0,IF(BI$4=$F$21,$F28-SUM($Z28:BH28),MIN($F28*INDEX($AA$24:$DB$24,BI$4-$D28+1),$F28-SUM($Z28:BH28)))))</f>
        <v/>
      </c>
      <c r="BJ28" s="91">
        <f t="array" ref="BJ28">IF(BJ$4&lt;$D28,0,IF(BJ$4&gt;$F$21,0,IF(BJ$4=$F$21,$F28-SUM($Z28:BI28),MIN($F28*INDEX($AA$24:$DB$24,BJ$4-$D28+1),$F28-SUM($Z28:BI28)))))</f>
        <v/>
      </c>
      <c r="BK28" s="91">
        <f t="array" ref="BK28">IF(BK$4&lt;$D28,0,IF(BK$4&gt;$F$21,0,IF(BK$4=$F$21,$F28-SUM($Z28:BJ28),MIN($F28*INDEX($AA$24:$DB$24,BK$4-$D28+1),$F28-SUM($Z28:BJ28)))))</f>
        <v/>
      </c>
      <c r="BL28" s="91">
        <f t="array" ref="BL28">IF(BL$4&lt;$D28,0,IF(BL$4&gt;$F$21,0,IF(BL$4=$F$21,$F28-SUM($Z28:BK28),MIN($F28*INDEX($AA$24:$DB$24,BL$4-$D28+1),$F28-SUM($Z28:BK28)))))</f>
        <v/>
      </c>
      <c r="BM28" s="91">
        <f t="array" ref="BM28">IF(BM$4&lt;$D28,0,IF(BM$4&gt;$F$21,0,IF(BM$4=$F$21,$F28-SUM($Z28:BL28),MIN($F28*INDEX($AA$24:$DB$24,BM$4-$D28+1),$F28-SUM($Z28:BL28)))))</f>
        <v/>
      </c>
      <c r="BN28" s="91">
        <f t="array" ref="BN28">IF(BN$4&lt;$D28,0,IF(BN$4&gt;$F$21,0,IF(BN$4=$F$21,$F28-SUM($Z28:BM28),MIN($F28*INDEX($AA$24:$DB$24,BN$4-$D28+1),$F28-SUM($Z28:BM28)))))</f>
        <v/>
      </c>
      <c r="BO28" s="91">
        <f t="array" ref="BO28">IF(BO$4&lt;$D28,0,IF(BO$4&gt;$F$21,0,IF(BO$4=$F$21,$F28-SUM($Z28:BN28),MIN($F28*INDEX($AA$24:$DB$24,BO$4-$D28+1),$F28-SUM($Z28:BN28)))))</f>
        <v/>
      </c>
      <c r="BP28" s="91">
        <f t="array" ref="BP28">IF(BP$4&lt;$D28,0,IF(BP$4&gt;$F$21,0,IF(BP$4=$F$21,$F28-SUM($Z28:BO28),MIN($F28*INDEX($AA$24:$DB$24,BP$4-$D28+1),$F28-SUM($Z28:BO28)))))</f>
        <v/>
      </c>
      <c r="BQ28" s="91">
        <f t="array" ref="BQ28">IF(BQ$4&lt;$D28,0,IF(BQ$4&gt;$F$21,0,IF(BQ$4=$F$21,$F28-SUM($Z28:BP28),MIN($F28*INDEX($AA$24:$DB$24,BQ$4-$D28+1),$F28-SUM($Z28:BP28)))))</f>
        <v/>
      </c>
      <c r="BR28" s="91">
        <f t="array" ref="BR28">IF(BR$4&lt;$D28,0,IF(BR$4&gt;$F$21,0,IF(BR$4=$F$21,$F28-SUM($Z28:BQ28),MIN($F28*INDEX($AA$24:$DB$24,BR$4-$D28+1),$F28-SUM($Z28:BQ28)))))</f>
        <v/>
      </c>
      <c r="BS28" s="91">
        <f t="array" ref="BS28">IF(BS$4&lt;$D28,0,IF(BS$4&gt;$F$21,0,IF(BS$4=$F$21,$F28-SUM($Z28:BR28),MIN($F28*INDEX($AA$24:$DB$24,BS$4-$D28+1),$F28-SUM($Z28:BR28)))))</f>
        <v/>
      </c>
      <c r="BT28" s="91">
        <f t="array" ref="BT28">IF(BT$4&lt;$D28,0,IF(BT$4&gt;$F$21,0,IF(BT$4=$F$21,$F28-SUM($Z28:BS28),MIN($F28*INDEX($AA$24:$DB$24,BT$4-$D28+1),$F28-SUM($Z28:BS28)))))</f>
        <v/>
      </c>
      <c r="BU28" s="91">
        <f t="array" ref="BU28">IF(BU$4&lt;$D28,0,IF(BU$4&gt;$F$21,0,IF(BU$4=$F$21,$F28-SUM($Z28:BT28),MIN($F28*INDEX($AA$24:$DB$24,BU$4-$D28+1),$F28-SUM($Z28:BT28)))))</f>
        <v/>
      </c>
      <c r="BV28" s="91">
        <f t="array" ref="BV28">IF(BV$4&lt;$D28,0,IF(BV$4&gt;$F$21,0,IF(BV$4=$F$21,$F28-SUM($Z28:BU28),MIN($F28*INDEX($AA$24:$DB$24,BV$4-$D28+1),$F28-SUM($Z28:BU28)))))</f>
        <v/>
      </c>
      <c r="BW28" s="91">
        <f t="array" ref="BW28">IF(BW$4&lt;$D28,0,IF(BW$4&gt;$F$21,0,IF(BW$4=$F$21,$F28-SUM($Z28:BV28),MIN($F28*INDEX($AA$24:$DB$24,BW$4-$D28+1),$F28-SUM($Z28:BV28)))))</f>
        <v/>
      </c>
      <c r="BX28" s="91">
        <f t="array" ref="BX28">IF(BX$4&lt;$D28,0,IF(BX$4&gt;$F$21,0,IF(BX$4=$F$21,$F28-SUM($Z28:BW28),MIN($F28*INDEX($AA$24:$DB$24,BX$4-$D28+1),$F28-SUM($Z28:BW28)))))</f>
        <v/>
      </c>
      <c r="BY28" s="91">
        <f t="array" ref="BY28">IF(BY$4&lt;$D28,0,IF(BY$4&gt;$F$21,0,IF(BY$4=$F$21,$F28-SUM($Z28:BX28),MIN($F28*INDEX($AA$24:$DB$24,BY$4-$D28+1),$F28-SUM($Z28:BX28)))))</f>
        <v/>
      </c>
      <c r="BZ28" s="91">
        <f t="array" ref="BZ28">IF(BZ$4&lt;$D28,0,IF(BZ$4&gt;$F$21,0,IF(BZ$4=$F$21,$F28-SUM($Z28:BY28),MIN($F28*INDEX($AA$24:$DB$24,BZ$4-$D28+1),$F28-SUM($Z28:BY28)))))</f>
        <v/>
      </c>
      <c r="CA28" s="91">
        <f t="array" ref="CA28">IF(CA$4&lt;$D28,0,IF(CA$4&gt;$F$21,0,IF(CA$4=$F$21,$F28-SUM($Z28:BZ28),MIN($F28*INDEX($AA$24:$DB$24,CA$4-$D28+1),$F28-SUM($Z28:BZ28)))))</f>
        <v/>
      </c>
      <c r="CB28" s="91">
        <f t="array" ref="CB28">IF(CB$4&lt;$D28,0,IF(CB$4&gt;$F$21,0,IF(CB$4=$F$21,$F28-SUM($Z28:CA28),MIN($F28*INDEX($AA$24:$DB$24,CB$4-$D28+1),$F28-SUM($Z28:CA28)))))</f>
        <v/>
      </c>
      <c r="CC28" s="91">
        <f t="array" ref="CC28">IF(CC$4&lt;$D28,0,IF(CC$4&gt;$F$21,0,IF(CC$4=$F$21,$F28-SUM($Z28:CB28),MIN($F28*INDEX($AA$24:$DB$24,CC$4-$D28+1),$F28-SUM($Z28:CB28)))))</f>
        <v/>
      </c>
      <c r="CD28" s="91">
        <f t="array" ref="CD28">IF(CD$4&lt;$D28,0,IF(CD$4&gt;$F$21,0,IF(CD$4=$F$21,$F28-SUM($Z28:CC28),MIN($F28*INDEX($AA$24:$DB$24,CD$4-$D28+1),$F28-SUM($Z28:CC28)))))</f>
        <v/>
      </c>
      <c r="CE28" s="91">
        <f t="array" ref="CE28">IF(CE$4&lt;$D28,0,IF(CE$4&gt;$F$21,0,IF(CE$4=$F$21,$F28-SUM($Z28:CD28),MIN($F28*INDEX($AA$24:$DB$24,CE$4-$D28+1),$F28-SUM($Z28:CD28)))))</f>
        <v/>
      </c>
      <c r="CF28" s="91">
        <f t="array" ref="CF28">IF(CF$4&lt;$D28,0,IF(CF$4&gt;$F$21,0,IF(CF$4=$F$21,$F28-SUM($Z28:CE28),MIN($F28*INDEX($AA$24:$DB$24,CF$4-$D28+1),$F28-SUM($Z28:CE28)))))</f>
        <v/>
      </c>
      <c r="CG28" s="91">
        <f t="array" ref="CG28">IF(CG$4&lt;$D28,0,IF(CG$4&gt;$F$21,0,IF(CG$4=$F$21,$F28-SUM($Z28:CF28),MIN($F28*INDEX($AA$24:$DB$24,CG$4-$D28+1),$F28-SUM($Z28:CF28)))))</f>
        <v/>
      </c>
      <c r="CH28" s="91">
        <f t="array" ref="CH28">IF(CH$4&lt;$D28,0,IF(CH$4&gt;$F$21,0,IF(CH$4=$F$21,$F28-SUM($Z28:CG28),MIN($F28*INDEX($AA$24:$DB$24,CH$4-$D28+1),$F28-SUM($Z28:CG28)))))</f>
        <v/>
      </c>
      <c r="CI28" s="91">
        <f t="array" ref="CI28">IF(CI$4&lt;$D28,0,IF(CI$4&gt;$F$21,0,IF(CI$4=$F$21,$F28-SUM($Z28:CH28),MIN($F28*INDEX($AA$24:$DB$24,CI$4-$D28+1),$F28-SUM($Z28:CH28)))))</f>
        <v/>
      </c>
      <c r="CJ28" s="91">
        <f t="array" ref="CJ28">IF(CJ$4&lt;$D28,0,IF(CJ$4&gt;$F$21,0,IF(CJ$4=$F$21,$F28-SUM($Z28:CI28),MIN($F28*INDEX($AA$24:$DB$24,CJ$4-$D28+1),$F28-SUM($Z28:CI28)))))</f>
        <v/>
      </c>
      <c r="CK28" s="91">
        <f t="array" ref="CK28">IF(CK$4&lt;$D28,0,IF(CK$4&gt;$F$21,0,IF(CK$4=$F$21,$F28-SUM($Z28:CJ28),MIN($F28*INDEX($AA$24:$DB$24,CK$4-$D28+1),$F28-SUM($Z28:CJ28)))))</f>
        <v/>
      </c>
      <c r="CL28" s="91">
        <f t="array" ref="CL28">IF(CL$4&lt;$D28,0,IF(CL$4&gt;$F$21,0,IF(CL$4=$F$21,$F28-SUM($Z28:CK28),MIN($F28*INDEX($AA$24:$DB$24,CL$4-$D28+1),$F28-SUM($Z28:CK28)))))</f>
        <v/>
      </c>
      <c r="CM28" s="91">
        <f t="array" ref="CM28">IF(CM$4&lt;$D28,0,IF(CM$4&gt;$F$21,0,IF(CM$4=$F$21,$F28-SUM($Z28:CL28),MIN($F28*INDEX($AA$24:$DB$24,CM$4-$D28+1),$F28-SUM($Z28:CL28)))))</f>
        <v/>
      </c>
      <c r="CN28" s="91">
        <f t="array" ref="CN28">IF(CN$4&lt;$D28,0,IF(CN$4&gt;$F$21,0,IF(CN$4=$F$21,$F28-SUM($Z28:CM28),MIN($F28*INDEX($AA$24:$DB$24,CN$4-$D28+1),$F28-SUM($Z28:CM28)))))</f>
        <v/>
      </c>
      <c r="CO28" s="91">
        <f t="array" ref="CO28">IF(CO$4&lt;$D28,0,IF(CO$4&gt;$F$21,0,IF(CO$4=$F$21,$F28-SUM($Z28:CN28),MIN($F28*INDEX($AA$24:$DB$24,CO$4-$D28+1),$F28-SUM($Z28:CN28)))))</f>
        <v/>
      </c>
      <c r="CP28" s="91">
        <f t="array" ref="CP28">IF(CP$4&lt;$D28,0,IF(CP$4&gt;$F$21,0,IF(CP$4=$F$21,$F28-SUM($Z28:CO28),MIN($F28*INDEX($AA$24:$DB$24,CP$4-$D28+1),$F28-SUM($Z28:CO28)))))</f>
        <v/>
      </c>
      <c r="CQ28" s="91">
        <f t="array" ref="CQ28">IF(CQ$4&lt;$D28,0,IF(CQ$4&gt;$F$21,0,IF(CQ$4=$F$21,$F28-SUM($Z28:CP28),MIN($F28*INDEX($AA$24:$DB$24,CQ$4-$D28+1),$F28-SUM($Z28:CP28)))))</f>
        <v/>
      </c>
      <c r="CR28" s="91">
        <f t="array" ref="CR28">IF(CR$4&lt;$D28,0,IF(CR$4&gt;$F$21,0,IF(CR$4=$F$21,$F28-SUM($Z28:CQ28),MIN($F28*INDEX($AA$24:$DB$24,CR$4-$D28+1),$F28-SUM($Z28:CQ28)))))</f>
        <v/>
      </c>
      <c r="CS28" s="91">
        <f t="array" ref="CS28">IF(CS$4&lt;$D28,0,IF(CS$4&gt;$F$21,0,IF(CS$4=$F$21,$F28-SUM($Z28:CR28),MIN($F28*INDEX($AA$24:$DB$24,CS$4-$D28+1),$F28-SUM($Z28:CR28)))))</f>
        <v/>
      </c>
      <c r="CT28" s="91">
        <f t="array" ref="CT28">IF(CT$4&lt;$D28,0,IF(CT$4&gt;$F$21,0,IF(CT$4=$F$21,$F28-SUM($Z28:CS28),MIN($F28*INDEX($AA$24:$DB$24,CT$4-$D28+1),$F28-SUM($Z28:CS28)))))</f>
        <v/>
      </c>
      <c r="CU28" s="91">
        <f t="array" ref="CU28">IF(CU$4&lt;$D28,0,IF(CU$4&gt;$F$21,0,IF(CU$4=$F$21,$F28-SUM($Z28:CT28),MIN($F28*INDEX($AA$24:$DB$24,CU$4-$D28+1),$F28-SUM($Z28:CT28)))))</f>
        <v/>
      </c>
      <c r="CV28" s="91">
        <f t="array" ref="CV28">IF(CV$4&lt;$D28,0,IF(CV$4&gt;$F$21,0,IF(CV$4=$F$21,$F28-SUM($Z28:CU28),MIN($F28*INDEX($AA$24:$DB$24,CV$4-$D28+1),$F28-SUM($Z28:CU28)))))</f>
        <v/>
      </c>
      <c r="CW28" s="91">
        <f t="array" ref="CW28">IF(CW$4&lt;$D28,0,IF(CW$4&gt;$F$21,0,IF(CW$4=$F$21,$F28-SUM($Z28:CV28),MIN($F28*INDEX($AA$24:$DB$24,CW$4-$D28+1),$F28-SUM($Z28:CV28)))))</f>
        <v/>
      </c>
      <c r="CX28" s="91">
        <f t="array" ref="CX28">IF(CX$4&lt;$D28,0,IF(CX$4&gt;$F$21,0,IF(CX$4=$F$21,$F28-SUM($Z28:CW28),MIN($F28*INDEX($AA$24:$DB$24,CX$4-$D28+1),$F28-SUM($Z28:CW28)))))</f>
        <v/>
      </c>
      <c r="CY28" s="91">
        <f t="array" ref="CY28">IF(CY$4&lt;$D28,0,IF(CY$4&gt;$F$21,0,IF(CY$4=$F$21,$F28-SUM($Z28:CX28),MIN($F28*INDEX($AA$24:$DB$24,CY$4-$D28+1),$F28-SUM($Z28:CX28)))))</f>
        <v/>
      </c>
      <c r="CZ28" s="91">
        <f t="array" ref="CZ28">IF(CZ$4&lt;$D28,0,IF(CZ$4&gt;$F$21,0,IF(CZ$4=$F$21,$F28-SUM($Z28:CY28),MIN($F28*INDEX($AA$24:$DB$24,CZ$4-$D28+1),$F28-SUM($Z28:CY28)))))</f>
        <v/>
      </c>
      <c r="DA28" s="91">
        <f t="array" ref="DA28">IF(DA$4&lt;$D28,0,IF(DA$4&gt;$F$21,0,IF(DA$4=$F$21,$F28-SUM($Z28:CZ28),MIN($F28*INDEX($AA$24:$DB$24,DA$4-$D28+1),$F28-SUM($Z28:CZ28)))))</f>
        <v/>
      </c>
      <c r="DB28" s="91">
        <f t="array" ref="DB28">IF(DB$4&lt;$D28,0,IF(DB$4&gt;$F$21,0,IF(DB$4=$F$21,$F28-SUM($Z28:DA28),MIN($F28*INDEX($AA$24:$DB$24,DB$4-$D28+1),$F28-SUM($Z28:DA28)))))</f>
        <v/>
      </c>
    </row>
    <row r="29" outlineLevel="3">
      <c r="D29" s="2" t="n">
        <v>4</v>
      </c>
      <c r="E29" s="2" t="inlineStr">
        <is>
          <t>Total Capex Year 4</t>
        </is>
      </c>
      <c r="F29" s="87" t="n">
        <v>0</v>
      </c>
      <c r="G29" s="87">
        <f>SUM(AA29:DB29)-F29</f>
        <v/>
      </c>
      <c r="AA29" s="91">
        <f t="array" ref="AA29">IF(AA$4&lt;$D29,0,IF(AA$4&gt;$F$21,0,IF(AA$4=$F$21,$F29-SUM($Z29:Z29),MIN($F29*INDEX($AA$24:$DB$24,AA$4-$D29+1),$F29-SUM($Z29:Z29)))))</f>
        <v/>
      </c>
      <c r="AB29" s="91">
        <f t="array" ref="AB29">IF(AB$4&lt;$D29,0,IF(AB$4&gt;$F$21,0,IF(AB$4=$F$21,$F29-SUM($Z29:AA29),MIN($F29*INDEX($AA$24:$DB$24,AB$4-$D29+1),$F29-SUM($Z29:AA29)))))</f>
        <v/>
      </c>
      <c r="AC29" s="91">
        <f t="array" ref="AC29">IF(AC$4&lt;$D29,0,IF(AC$4&gt;$F$21,0,IF(AC$4=$F$21,$F29-SUM($Z29:AB29),MIN($F29*INDEX($AA$24:$DB$24,AC$4-$D29+1),$F29-SUM($Z29:AB29)))))</f>
        <v/>
      </c>
      <c r="AD29" s="91">
        <f t="array" ref="AD29">IF(AD$4&lt;$D29,0,IF(AD$4&gt;$F$21,0,IF(AD$4=$F$21,$F29-SUM($Z29:AC29),MIN($F29*INDEX($AA$24:$DB$24,AD$4-$D29+1),$F29-SUM($Z29:AC29)))))</f>
        <v/>
      </c>
      <c r="AE29" s="91">
        <f t="array" ref="AE29">IF(AE$4&lt;$D29,0,IF(AE$4&gt;$F$21,0,IF(AE$4=$F$21,$F29-SUM($Z29:AD29),MIN($F29*INDEX($AA$24:$DB$24,AE$4-$D29+1),$F29-SUM($Z29:AD29)))))</f>
        <v/>
      </c>
      <c r="AF29" s="91">
        <f t="array" ref="AF29">IF(AF$4&lt;$D29,0,IF(AF$4&gt;$F$21,0,IF(AF$4=$F$21,$F29-SUM($Z29:AE29),MIN($F29*INDEX($AA$24:$DB$24,AF$4-$D29+1),$F29-SUM($Z29:AE29)))))</f>
        <v/>
      </c>
      <c r="AG29" s="91">
        <f t="array" ref="AG29">IF(AG$4&lt;$D29,0,IF(AG$4&gt;$F$21,0,IF(AG$4=$F$21,$F29-SUM($Z29:AF29),MIN($F29*INDEX($AA$24:$DB$24,AG$4-$D29+1),$F29-SUM($Z29:AF29)))))</f>
        <v/>
      </c>
      <c r="AH29" s="91">
        <f t="array" ref="AH29">IF(AH$4&lt;$D29,0,IF(AH$4&gt;$F$21,0,IF(AH$4=$F$21,$F29-SUM($Z29:AG29),MIN($F29*INDEX($AA$24:$DB$24,AH$4-$D29+1),$F29-SUM($Z29:AG29)))))</f>
        <v/>
      </c>
      <c r="AI29" s="91">
        <f t="array" ref="AI29">IF(AI$4&lt;$D29,0,IF(AI$4&gt;$F$21,0,IF(AI$4=$F$21,$F29-SUM($Z29:AH29),MIN($F29*INDEX($AA$24:$DB$24,AI$4-$D29+1),$F29-SUM($Z29:AH29)))))</f>
        <v/>
      </c>
      <c r="AJ29" s="91">
        <f t="array" ref="AJ29">IF(AJ$4&lt;$D29,0,IF(AJ$4&gt;$F$21,0,IF(AJ$4=$F$21,$F29-SUM($Z29:AI29),MIN($F29*INDEX($AA$24:$DB$24,AJ$4-$D29+1),$F29-SUM($Z29:AI29)))))</f>
        <v/>
      </c>
      <c r="AK29" s="91">
        <f t="array" ref="AK29">IF(AK$4&lt;$D29,0,IF(AK$4&gt;$F$21,0,IF(AK$4=$F$21,$F29-SUM($Z29:AJ29),MIN($F29*INDEX($AA$24:$DB$24,AK$4-$D29+1),$F29-SUM($Z29:AJ29)))))</f>
        <v/>
      </c>
      <c r="AL29" s="91">
        <f t="array" ref="AL29">IF(AL$4&lt;$D29,0,IF(AL$4&gt;$F$21,0,IF(AL$4=$F$21,$F29-SUM($Z29:AK29),MIN($F29*INDEX($AA$24:$DB$24,AL$4-$D29+1),$F29-SUM($Z29:AK29)))))</f>
        <v/>
      </c>
      <c r="AM29" s="91">
        <f t="array" ref="AM29">IF(AM$4&lt;$D29,0,IF(AM$4&gt;$F$21,0,IF(AM$4=$F$21,$F29-SUM($Z29:AL29),MIN($F29*INDEX($AA$24:$DB$24,AM$4-$D29+1),$F29-SUM($Z29:AL29)))))</f>
        <v/>
      </c>
      <c r="AN29" s="91">
        <f t="array" ref="AN29">IF(AN$4&lt;$D29,0,IF(AN$4&gt;$F$21,0,IF(AN$4=$F$21,$F29-SUM($Z29:AM29),MIN($F29*INDEX($AA$24:$DB$24,AN$4-$D29+1),$F29-SUM($Z29:AM29)))))</f>
        <v/>
      </c>
      <c r="AO29" s="91">
        <f t="array" ref="AO29">IF(AO$4&lt;$D29,0,IF(AO$4&gt;$F$21,0,IF(AO$4=$F$21,$F29-SUM($Z29:AN29),MIN($F29*INDEX($AA$24:$DB$24,AO$4-$D29+1),$F29-SUM($Z29:AN29)))))</f>
        <v/>
      </c>
      <c r="AP29" s="91">
        <f t="array" ref="AP29">IF(AP$4&lt;$D29,0,IF(AP$4&gt;$F$21,0,IF(AP$4=$F$21,$F29-SUM($Z29:AO29),MIN($F29*INDEX($AA$24:$DB$24,AP$4-$D29+1),$F29-SUM($Z29:AO29)))))</f>
        <v/>
      </c>
      <c r="AQ29" s="91">
        <f t="array" ref="AQ29">IF(AQ$4&lt;$D29,0,IF(AQ$4&gt;$F$21,0,IF(AQ$4=$F$21,$F29-SUM($Z29:AP29),MIN($F29*INDEX($AA$24:$DB$24,AQ$4-$D29+1),$F29-SUM($Z29:AP29)))))</f>
        <v/>
      </c>
      <c r="AR29" s="91">
        <f t="array" ref="AR29">IF(AR$4&lt;$D29,0,IF(AR$4&gt;$F$21,0,IF(AR$4=$F$21,$F29-SUM($Z29:AQ29),MIN($F29*INDEX($AA$24:$DB$24,AR$4-$D29+1),$F29-SUM($Z29:AQ29)))))</f>
        <v/>
      </c>
      <c r="AS29" s="91">
        <f t="array" ref="AS29">IF(AS$4&lt;$D29,0,IF(AS$4&gt;$F$21,0,IF(AS$4=$F$21,$F29-SUM($Z29:AR29),MIN($F29*INDEX($AA$24:$DB$24,AS$4-$D29+1),$F29-SUM($Z29:AR29)))))</f>
        <v/>
      </c>
      <c r="AT29" s="91">
        <f t="array" ref="AT29">IF(AT$4&lt;$D29,0,IF(AT$4&gt;$F$21,0,IF(AT$4=$F$21,$F29-SUM($Z29:AS29),MIN($F29*INDEX($AA$24:$DB$24,AT$4-$D29+1),$F29-SUM($Z29:AS29)))))</f>
        <v/>
      </c>
      <c r="AU29" s="91">
        <f t="array" ref="AU29">IF(AU$4&lt;$D29,0,IF(AU$4&gt;$F$21,0,IF(AU$4=$F$21,$F29-SUM($Z29:AT29),MIN($F29*INDEX($AA$24:$DB$24,AU$4-$D29+1),$F29-SUM($Z29:AT29)))))</f>
        <v/>
      </c>
      <c r="AV29" s="91">
        <f t="array" ref="AV29">IF(AV$4&lt;$D29,0,IF(AV$4&gt;$F$21,0,IF(AV$4=$F$21,$F29-SUM($Z29:AU29),MIN($F29*INDEX($AA$24:$DB$24,AV$4-$D29+1),$F29-SUM($Z29:AU29)))))</f>
        <v/>
      </c>
      <c r="AW29" s="91">
        <f t="array" ref="AW29">IF(AW$4&lt;$D29,0,IF(AW$4&gt;$F$21,0,IF(AW$4=$F$21,$F29-SUM($Z29:AV29),MIN($F29*INDEX($AA$24:$DB$24,AW$4-$D29+1),$F29-SUM($Z29:AV29)))))</f>
        <v/>
      </c>
      <c r="AX29" s="91">
        <f t="array" ref="AX29">IF(AX$4&lt;$D29,0,IF(AX$4&gt;$F$21,0,IF(AX$4=$F$21,$F29-SUM($Z29:AW29),MIN($F29*INDEX($AA$24:$DB$24,AX$4-$D29+1),$F29-SUM($Z29:AW29)))))</f>
        <v/>
      </c>
      <c r="AY29" s="91">
        <f t="array" ref="AY29">IF(AY$4&lt;$D29,0,IF(AY$4&gt;$F$21,0,IF(AY$4=$F$21,$F29-SUM($Z29:AX29),MIN($F29*INDEX($AA$24:$DB$24,AY$4-$D29+1),$F29-SUM($Z29:AX29)))))</f>
        <v/>
      </c>
      <c r="AZ29" s="91">
        <f t="array" ref="AZ29">IF(AZ$4&lt;$D29,0,IF(AZ$4&gt;$F$21,0,IF(AZ$4=$F$21,$F29-SUM($Z29:AY29),MIN($F29*INDEX($AA$24:$DB$24,AZ$4-$D29+1),$F29-SUM($Z29:AY29)))))</f>
        <v/>
      </c>
      <c r="BA29" s="91">
        <f t="array" ref="BA29">IF(BA$4&lt;$D29,0,IF(BA$4&gt;$F$21,0,IF(BA$4=$F$21,$F29-SUM($Z29:AZ29),MIN($F29*INDEX($AA$24:$DB$24,BA$4-$D29+1),$F29-SUM($Z29:AZ29)))))</f>
        <v/>
      </c>
      <c r="BB29" s="91">
        <f t="array" ref="BB29">IF(BB$4&lt;$D29,0,IF(BB$4&gt;$F$21,0,IF(BB$4=$F$21,$F29-SUM($Z29:BA29),MIN($F29*INDEX($AA$24:$DB$24,BB$4-$D29+1),$F29-SUM($Z29:BA29)))))</f>
        <v/>
      </c>
      <c r="BC29" s="91">
        <f t="array" ref="BC29">IF(BC$4&lt;$D29,0,IF(BC$4&gt;$F$21,0,IF(BC$4=$F$21,$F29-SUM($Z29:BB29),MIN($F29*INDEX($AA$24:$DB$24,BC$4-$D29+1),$F29-SUM($Z29:BB29)))))</f>
        <v/>
      </c>
      <c r="BD29" s="91">
        <f t="array" ref="BD29">IF(BD$4&lt;$D29,0,IF(BD$4&gt;$F$21,0,IF(BD$4=$F$21,$F29-SUM($Z29:BC29),MIN($F29*INDEX($AA$24:$DB$24,BD$4-$D29+1),$F29-SUM($Z29:BC29)))))</f>
        <v/>
      </c>
      <c r="BE29" s="91">
        <f t="array" ref="BE29">IF(BE$4&lt;$D29,0,IF(BE$4&gt;$F$21,0,IF(BE$4=$F$21,$F29-SUM($Z29:BD29),MIN($F29*INDEX($AA$24:$DB$24,BE$4-$D29+1),$F29-SUM($Z29:BD29)))))</f>
        <v/>
      </c>
      <c r="BF29" s="91">
        <f t="array" ref="BF29">IF(BF$4&lt;$D29,0,IF(BF$4&gt;$F$21,0,IF(BF$4=$F$21,$F29-SUM($Z29:BE29),MIN($F29*INDEX($AA$24:$DB$24,BF$4-$D29+1),$F29-SUM($Z29:BE29)))))</f>
        <v/>
      </c>
      <c r="BG29" s="91">
        <f t="array" ref="BG29">IF(BG$4&lt;$D29,0,IF(BG$4&gt;$F$21,0,IF(BG$4=$F$21,$F29-SUM($Z29:BF29),MIN($F29*INDEX($AA$24:$DB$24,BG$4-$D29+1),$F29-SUM($Z29:BF29)))))</f>
        <v/>
      </c>
      <c r="BH29" s="91">
        <f t="array" ref="BH29">IF(BH$4&lt;$D29,0,IF(BH$4&gt;$F$21,0,IF(BH$4=$F$21,$F29-SUM($Z29:BG29),MIN($F29*INDEX($AA$24:$DB$24,BH$4-$D29+1),$F29-SUM($Z29:BG29)))))</f>
        <v/>
      </c>
      <c r="BI29" s="91">
        <f t="array" ref="BI29">IF(BI$4&lt;$D29,0,IF(BI$4&gt;$F$21,0,IF(BI$4=$F$21,$F29-SUM($Z29:BH29),MIN($F29*INDEX($AA$24:$DB$24,BI$4-$D29+1),$F29-SUM($Z29:BH29)))))</f>
        <v/>
      </c>
      <c r="BJ29" s="91">
        <f t="array" ref="BJ29">IF(BJ$4&lt;$D29,0,IF(BJ$4&gt;$F$21,0,IF(BJ$4=$F$21,$F29-SUM($Z29:BI29),MIN($F29*INDEX($AA$24:$DB$24,BJ$4-$D29+1),$F29-SUM($Z29:BI29)))))</f>
        <v/>
      </c>
      <c r="BK29" s="91">
        <f t="array" ref="BK29">IF(BK$4&lt;$D29,0,IF(BK$4&gt;$F$21,0,IF(BK$4=$F$21,$F29-SUM($Z29:BJ29),MIN($F29*INDEX($AA$24:$DB$24,BK$4-$D29+1),$F29-SUM($Z29:BJ29)))))</f>
        <v/>
      </c>
      <c r="BL29" s="91">
        <f t="array" ref="BL29">IF(BL$4&lt;$D29,0,IF(BL$4&gt;$F$21,0,IF(BL$4=$F$21,$F29-SUM($Z29:BK29),MIN($F29*INDEX($AA$24:$DB$24,BL$4-$D29+1),$F29-SUM($Z29:BK29)))))</f>
        <v/>
      </c>
      <c r="BM29" s="91">
        <f t="array" ref="BM29">IF(BM$4&lt;$D29,0,IF(BM$4&gt;$F$21,0,IF(BM$4=$F$21,$F29-SUM($Z29:BL29),MIN($F29*INDEX($AA$24:$DB$24,BM$4-$D29+1),$F29-SUM($Z29:BL29)))))</f>
        <v/>
      </c>
      <c r="BN29" s="91">
        <f t="array" ref="BN29">IF(BN$4&lt;$D29,0,IF(BN$4&gt;$F$21,0,IF(BN$4=$F$21,$F29-SUM($Z29:BM29),MIN($F29*INDEX($AA$24:$DB$24,BN$4-$D29+1),$F29-SUM($Z29:BM29)))))</f>
        <v/>
      </c>
      <c r="BO29" s="91">
        <f t="array" ref="BO29">IF(BO$4&lt;$D29,0,IF(BO$4&gt;$F$21,0,IF(BO$4=$F$21,$F29-SUM($Z29:BN29),MIN($F29*INDEX($AA$24:$DB$24,BO$4-$D29+1),$F29-SUM($Z29:BN29)))))</f>
        <v/>
      </c>
      <c r="BP29" s="91">
        <f t="array" ref="BP29">IF(BP$4&lt;$D29,0,IF(BP$4&gt;$F$21,0,IF(BP$4=$F$21,$F29-SUM($Z29:BO29),MIN($F29*INDEX($AA$24:$DB$24,BP$4-$D29+1),$F29-SUM($Z29:BO29)))))</f>
        <v/>
      </c>
      <c r="BQ29" s="91">
        <f t="array" ref="BQ29">IF(BQ$4&lt;$D29,0,IF(BQ$4&gt;$F$21,0,IF(BQ$4=$F$21,$F29-SUM($Z29:BP29),MIN($F29*INDEX($AA$24:$DB$24,BQ$4-$D29+1),$F29-SUM($Z29:BP29)))))</f>
        <v/>
      </c>
      <c r="BR29" s="91">
        <f t="array" ref="BR29">IF(BR$4&lt;$D29,0,IF(BR$4&gt;$F$21,0,IF(BR$4=$F$21,$F29-SUM($Z29:BQ29),MIN($F29*INDEX($AA$24:$DB$24,BR$4-$D29+1),$F29-SUM($Z29:BQ29)))))</f>
        <v/>
      </c>
      <c r="BS29" s="91">
        <f t="array" ref="BS29">IF(BS$4&lt;$D29,0,IF(BS$4&gt;$F$21,0,IF(BS$4=$F$21,$F29-SUM($Z29:BR29),MIN($F29*INDEX($AA$24:$DB$24,BS$4-$D29+1),$F29-SUM($Z29:BR29)))))</f>
        <v/>
      </c>
      <c r="BT29" s="91">
        <f t="array" ref="BT29">IF(BT$4&lt;$D29,0,IF(BT$4&gt;$F$21,0,IF(BT$4=$F$21,$F29-SUM($Z29:BS29),MIN($F29*INDEX($AA$24:$DB$24,BT$4-$D29+1),$F29-SUM($Z29:BS29)))))</f>
        <v/>
      </c>
      <c r="BU29" s="91">
        <f t="array" ref="BU29">IF(BU$4&lt;$D29,0,IF(BU$4&gt;$F$21,0,IF(BU$4=$F$21,$F29-SUM($Z29:BT29),MIN($F29*INDEX($AA$24:$DB$24,BU$4-$D29+1),$F29-SUM($Z29:BT29)))))</f>
        <v/>
      </c>
      <c r="BV29" s="91">
        <f t="array" ref="BV29">IF(BV$4&lt;$D29,0,IF(BV$4&gt;$F$21,0,IF(BV$4=$F$21,$F29-SUM($Z29:BU29),MIN($F29*INDEX($AA$24:$DB$24,BV$4-$D29+1),$F29-SUM($Z29:BU29)))))</f>
        <v/>
      </c>
      <c r="BW29" s="91">
        <f t="array" ref="BW29">IF(BW$4&lt;$D29,0,IF(BW$4&gt;$F$21,0,IF(BW$4=$F$21,$F29-SUM($Z29:BV29),MIN($F29*INDEX($AA$24:$DB$24,BW$4-$D29+1),$F29-SUM($Z29:BV29)))))</f>
        <v/>
      </c>
      <c r="BX29" s="91">
        <f t="array" ref="BX29">IF(BX$4&lt;$D29,0,IF(BX$4&gt;$F$21,0,IF(BX$4=$F$21,$F29-SUM($Z29:BW29),MIN($F29*INDEX($AA$24:$DB$24,BX$4-$D29+1),$F29-SUM($Z29:BW29)))))</f>
        <v/>
      </c>
      <c r="BY29" s="91">
        <f t="array" ref="BY29">IF(BY$4&lt;$D29,0,IF(BY$4&gt;$F$21,0,IF(BY$4=$F$21,$F29-SUM($Z29:BX29),MIN($F29*INDEX($AA$24:$DB$24,BY$4-$D29+1),$F29-SUM($Z29:BX29)))))</f>
        <v/>
      </c>
      <c r="BZ29" s="91">
        <f t="array" ref="BZ29">IF(BZ$4&lt;$D29,0,IF(BZ$4&gt;$F$21,0,IF(BZ$4=$F$21,$F29-SUM($Z29:BY29),MIN($F29*INDEX($AA$24:$DB$24,BZ$4-$D29+1),$F29-SUM($Z29:BY29)))))</f>
        <v/>
      </c>
      <c r="CA29" s="91">
        <f t="array" ref="CA29">IF(CA$4&lt;$D29,0,IF(CA$4&gt;$F$21,0,IF(CA$4=$F$21,$F29-SUM($Z29:BZ29),MIN($F29*INDEX($AA$24:$DB$24,CA$4-$D29+1),$F29-SUM($Z29:BZ29)))))</f>
        <v/>
      </c>
      <c r="CB29" s="91">
        <f t="array" ref="CB29">IF(CB$4&lt;$D29,0,IF(CB$4&gt;$F$21,0,IF(CB$4=$F$21,$F29-SUM($Z29:CA29),MIN($F29*INDEX($AA$24:$DB$24,CB$4-$D29+1),$F29-SUM($Z29:CA29)))))</f>
        <v/>
      </c>
      <c r="CC29" s="91">
        <f t="array" ref="CC29">IF(CC$4&lt;$D29,0,IF(CC$4&gt;$F$21,0,IF(CC$4=$F$21,$F29-SUM($Z29:CB29),MIN($F29*INDEX($AA$24:$DB$24,CC$4-$D29+1),$F29-SUM($Z29:CB29)))))</f>
        <v/>
      </c>
      <c r="CD29" s="91">
        <f t="array" ref="CD29">IF(CD$4&lt;$D29,0,IF(CD$4&gt;$F$21,0,IF(CD$4=$F$21,$F29-SUM($Z29:CC29),MIN($F29*INDEX($AA$24:$DB$24,CD$4-$D29+1),$F29-SUM($Z29:CC29)))))</f>
        <v/>
      </c>
      <c r="CE29" s="91">
        <f t="array" ref="CE29">IF(CE$4&lt;$D29,0,IF(CE$4&gt;$F$21,0,IF(CE$4=$F$21,$F29-SUM($Z29:CD29),MIN($F29*INDEX($AA$24:$DB$24,CE$4-$D29+1),$F29-SUM($Z29:CD29)))))</f>
        <v/>
      </c>
      <c r="CF29" s="91">
        <f t="array" ref="CF29">IF(CF$4&lt;$D29,0,IF(CF$4&gt;$F$21,0,IF(CF$4=$F$21,$F29-SUM($Z29:CE29),MIN($F29*INDEX($AA$24:$DB$24,CF$4-$D29+1),$F29-SUM($Z29:CE29)))))</f>
        <v/>
      </c>
      <c r="CG29" s="91">
        <f t="array" ref="CG29">IF(CG$4&lt;$D29,0,IF(CG$4&gt;$F$21,0,IF(CG$4=$F$21,$F29-SUM($Z29:CF29),MIN($F29*INDEX($AA$24:$DB$24,CG$4-$D29+1),$F29-SUM($Z29:CF29)))))</f>
        <v/>
      </c>
      <c r="CH29" s="91">
        <f t="array" ref="CH29">IF(CH$4&lt;$D29,0,IF(CH$4&gt;$F$21,0,IF(CH$4=$F$21,$F29-SUM($Z29:CG29),MIN($F29*INDEX($AA$24:$DB$24,CH$4-$D29+1),$F29-SUM($Z29:CG29)))))</f>
        <v/>
      </c>
      <c r="CI29" s="91">
        <f t="array" ref="CI29">IF(CI$4&lt;$D29,0,IF(CI$4&gt;$F$21,0,IF(CI$4=$F$21,$F29-SUM($Z29:CH29),MIN($F29*INDEX($AA$24:$DB$24,CI$4-$D29+1),$F29-SUM($Z29:CH29)))))</f>
        <v/>
      </c>
      <c r="CJ29" s="91">
        <f t="array" ref="CJ29">IF(CJ$4&lt;$D29,0,IF(CJ$4&gt;$F$21,0,IF(CJ$4=$F$21,$F29-SUM($Z29:CI29),MIN($F29*INDEX($AA$24:$DB$24,CJ$4-$D29+1),$F29-SUM($Z29:CI29)))))</f>
        <v/>
      </c>
      <c r="CK29" s="91">
        <f t="array" ref="CK29">IF(CK$4&lt;$D29,0,IF(CK$4&gt;$F$21,0,IF(CK$4=$F$21,$F29-SUM($Z29:CJ29),MIN($F29*INDEX($AA$24:$DB$24,CK$4-$D29+1),$F29-SUM($Z29:CJ29)))))</f>
        <v/>
      </c>
      <c r="CL29" s="91">
        <f t="array" ref="CL29">IF(CL$4&lt;$D29,0,IF(CL$4&gt;$F$21,0,IF(CL$4=$F$21,$F29-SUM($Z29:CK29),MIN($F29*INDEX($AA$24:$DB$24,CL$4-$D29+1),$F29-SUM($Z29:CK29)))))</f>
        <v/>
      </c>
      <c r="CM29" s="91">
        <f t="array" ref="CM29">IF(CM$4&lt;$D29,0,IF(CM$4&gt;$F$21,0,IF(CM$4=$F$21,$F29-SUM($Z29:CL29),MIN($F29*INDEX($AA$24:$DB$24,CM$4-$D29+1),$F29-SUM($Z29:CL29)))))</f>
        <v/>
      </c>
      <c r="CN29" s="91">
        <f t="array" ref="CN29">IF(CN$4&lt;$D29,0,IF(CN$4&gt;$F$21,0,IF(CN$4=$F$21,$F29-SUM($Z29:CM29),MIN($F29*INDEX($AA$24:$DB$24,CN$4-$D29+1),$F29-SUM($Z29:CM29)))))</f>
        <v/>
      </c>
      <c r="CO29" s="91">
        <f t="array" ref="CO29">IF(CO$4&lt;$D29,0,IF(CO$4&gt;$F$21,0,IF(CO$4=$F$21,$F29-SUM($Z29:CN29),MIN($F29*INDEX($AA$24:$DB$24,CO$4-$D29+1),$F29-SUM($Z29:CN29)))))</f>
        <v/>
      </c>
      <c r="CP29" s="91">
        <f t="array" ref="CP29">IF(CP$4&lt;$D29,0,IF(CP$4&gt;$F$21,0,IF(CP$4=$F$21,$F29-SUM($Z29:CO29),MIN($F29*INDEX($AA$24:$DB$24,CP$4-$D29+1),$F29-SUM($Z29:CO29)))))</f>
        <v/>
      </c>
      <c r="CQ29" s="91">
        <f t="array" ref="CQ29">IF(CQ$4&lt;$D29,0,IF(CQ$4&gt;$F$21,0,IF(CQ$4=$F$21,$F29-SUM($Z29:CP29),MIN($F29*INDEX($AA$24:$DB$24,CQ$4-$D29+1),$F29-SUM($Z29:CP29)))))</f>
        <v/>
      </c>
      <c r="CR29" s="91">
        <f t="array" ref="CR29">IF(CR$4&lt;$D29,0,IF(CR$4&gt;$F$21,0,IF(CR$4=$F$21,$F29-SUM($Z29:CQ29),MIN($F29*INDEX($AA$24:$DB$24,CR$4-$D29+1),$F29-SUM($Z29:CQ29)))))</f>
        <v/>
      </c>
      <c r="CS29" s="91">
        <f t="array" ref="CS29">IF(CS$4&lt;$D29,0,IF(CS$4&gt;$F$21,0,IF(CS$4=$F$21,$F29-SUM($Z29:CR29),MIN($F29*INDEX($AA$24:$DB$24,CS$4-$D29+1),$F29-SUM($Z29:CR29)))))</f>
        <v/>
      </c>
      <c r="CT29" s="91">
        <f t="array" ref="CT29">IF(CT$4&lt;$D29,0,IF(CT$4&gt;$F$21,0,IF(CT$4=$F$21,$F29-SUM($Z29:CS29),MIN($F29*INDEX($AA$24:$DB$24,CT$4-$D29+1),$F29-SUM($Z29:CS29)))))</f>
        <v/>
      </c>
      <c r="CU29" s="91">
        <f t="array" ref="CU29">IF(CU$4&lt;$D29,0,IF(CU$4&gt;$F$21,0,IF(CU$4=$F$21,$F29-SUM($Z29:CT29),MIN($F29*INDEX($AA$24:$DB$24,CU$4-$D29+1),$F29-SUM($Z29:CT29)))))</f>
        <v/>
      </c>
      <c r="CV29" s="91">
        <f t="array" ref="CV29">IF(CV$4&lt;$D29,0,IF(CV$4&gt;$F$21,0,IF(CV$4=$F$21,$F29-SUM($Z29:CU29),MIN($F29*INDEX($AA$24:$DB$24,CV$4-$D29+1),$F29-SUM($Z29:CU29)))))</f>
        <v/>
      </c>
      <c r="CW29" s="91">
        <f t="array" ref="CW29">IF(CW$4&lt;$D29,0,IF(CW$4&gt;$F$21,0,IF(CW$4=$F$21,$F29-SUM($Z29:CV29),MIN($F29*INDEX($AA$24:$DB$24,CW$4-$D29+1),$F29-SUM($Z29:CV29)))))</f>
        <v/>
      </c>
      <c r="CX29" s="91">
        <f t="array" ref="CX29">IF(CX$4&lt;$D29,0,IF(CX$4&gt;$F$21,0,IF(CX$4=$F$21,$F29-SUM($Z29:CW29),MIN($F29*INDEX($AA$24:$DB$24,CX$4-$D29+1),$F29-SUM($Z29:CW29)))))</f>
        <v/>
      </c>
      <c r="CY29" s="91">
        <f t="array" ref="CY29">IF(CY$4&lt;$D29,0,IF(CY$4&gt;$F$21,0,IF(CY$4=$F$21,$F29-SUM($Z29:CX29),MIN($F29*INDEX($AA$24:$DB$24,CY$4-$D29+1),$F29-SUM($Z29:CX29)))))</f>
        <v/>
      </c>
      <c r="CZ29" s="91">
        <f t="array" ref="CZ29">IF(CZ$4&lt;$D29,0,IF(CZ$4&gt;$F$21,0,IF(CZ$4=$F$21,$F29-SUM($Z29:CY29),MIN($F29*INDEX($AA$24:$DB$24,CZ$4-$D29+1),$F29-SUM($Z29:CY29)))))</f>
        <v/>
      </c>
      <c r="DA29" s="91">
        <f t="array" ref="DA29">IF(DA$4&lt;$D29,0,IF(DA$4&gt;$F$21,0,IF(DA$4=$F$21,$F29-SUM($Z29:CZ29),MIN($F29*INDEX($AA$24:$DB$24,DA$4-$D29+1),$F29-SUM($Z29:CZ29)))))</f>
        <v/>
      </c>
      <c r="DB29" s="91">
        <f t="array" ref="DB29">IF(DB$4&lt;$D29,0,IF(DB$4&gt;$F$21,0,IF(DB$4=$F$21,$F29-SUM($Z29:DA29),MIN($F29*INDEX($AA$24:$DB$24,DB$4-$D29+1),$F29-SUM($Z29:DA29)))))</f>
        <v/>
      </c>
    </row>
    <row r="30" outlineLevel="3">
      <c r="D30" s="2" t="n">
        <v>5</v>
      </c>
      <c r="E30" s="2" t="inlineStr">
        <is>
          <t>Total Capex Year 5</t>
        </is>
      </c>
      <c r="F30" s="87" t="n">
        <v>0</v>
      </c>
      <c r="G30" s="87">
        <f>SUM(AA30:DB30)-F30</f>
        <v/>
      </c>
      <c r="AA30" s="91">
        <f t="array" ref="AA30">IF(AA$4&lt;$D30,0,IF(AA$4&gt;$F$21,0,IF(AA$4=$F$21,$F30-SUM($Z30:Z30),MIN($F30*INDEX($AA$24:$DB$24,AA$4-$D30+1),$F30-SUM($Z30:Z30)))))</f>
        <v/>
      </c>
      <c r="AB30" s="91">
        <f t="array" ref="AB30">IF(AB$4&lt;$D30,0,IF(AB$4&gt;$F$21,0,IF(AB$4=$F$21,$F30-SUM($Z30:AA30),MIN($F30*INDEX($AA$24:$DB$24,AB$4-$D30+1),$F30-SUM($Z30:AA30)))))</f>
        <v/>
      </c>
      <c r="AC30" s="91">
        <f t="array" ref="AC30">IF(AC$4&lt;$D30,0,IF(AC$4&gt;$F$21,0,IF(AC$4=$F$21,$F30-SUM($Z30:AB30),MIN($F30*INDEX($AA$24:$DB$24,AC$4-$D30+1),$F30-SUM($Z30:AB30)))))</f>
        <v/>
      </c>
      <c r="AD30" s="91">
        <f t="array" ref="AD30">IF(AD$4&lt;$D30,0,IF(AD$4&gt;$F$21,0,IF(AD$4=$F$21,$F30-SUM($Z30:AC30),MIN($F30*INDEX($AA$24:$DB$24,AD$4-$D30+1),$F30-SUM($Z30:AC30)))))</f>
        <v/>
      </c>
      <c r="AE30" s="91">
        <f t="array" ref="AE30">IF(AE$4&lt;$D30,0,IF(AE$4&gt;$F$21,0,IF(AE$4=$F$21,$F30-SUM($Z30:AD30),MIN($F30*INDEX($AA$24:$DB$24,AE$4-$D30+1),$F30-SUM($Z30:AD30)))))</f>
        <v/>
      </c>
      <c r="AF30" s="91">
        <f t="array" ref="AF30">IF(AF$4&lt;$D30,0,IF(AF$4&gt;$F$21,0,IF(AF$4=$F$21,$F30-SUM($Z30:AE30),MIN($F30*INDEX($AA$24:$DB$24,AF$4-$D30+1),$F30-SUM($Z30:AE30)))))</f>
        <v/>
      </c>
      <c r="AG30" s="91">
        <f t="array" ref="AG30">IF(AG$4&lt;$D30,0,IF(AG$4&gt;$F$21,0,IF(AG$4=$F$21,$F30-SUM($Z30:AF30),MIN($F30*INDEX($AA$24:$DB$24,AG$4-$D30+1),$F30-SUM($Z30:AF30)))))</f>
        <v/>
      </c>
      <c r="AH30" s="91">
        <f t="array" ref="AH30">IF(AH$4&lt;$D30,0,IF(AH$4&gt;$F$21,0,IF(AH$4=$F$21,$F30-SUM($Z30:AG30),MIN($F30*INDEX($AA$24:$DB$24,AH$4-$D30+1),$F30-SUM($Z30:AG30)))))</f>
        <v/>
      </c>
      <c r="AI30" s="91">
        <f t="array" ref="AI30">IF(AI$4&lt;$D30,0,IF(AI$4&gt;$F$21,0,IF(AI$4=$F$21,$F30-SUM($Z30:AH30),MIN($F30*INDEX($AA$24:$DB$24,AI$4-$D30+1),$F30-SUM($Z30:AH30)))))</f>
        <v/>
      </c>
      <c r="AJ30" s="91">
        <f t="array" ref="AJ30">IF(AJ$4&lt;$D30,0,IF(AJ$4&gt;$F$21,0,IF(AJ$4=$F$21,$F30-SUM($Z30:AI30),MIN($F30*INDEX($AA$24:$DB$24,AJ$4-$D30+1),$F30-SUM($Z30:AI30)))))</f>
        <v/>
      </c>
      <c r="AK30" s="91">
        <f t="array" ref="AK30">IF(AK$4&lt;$D30,0,IF(AK$4&gt;$F$21,0,IF(AK$4=$F$21,$F30-SUM($Z30:AJ30),MIN($F30*INDEX($AA$24:$DB$24,AK$4-$D30+1),$F30-SUM($Z30:AJ30)))))</f>
        <v/>
      </c>
      <c r="AL30" s="91">
        <f t="array" ref="AL30">IF(AL$4&lt;$D30,0,IF(AL$4&gt;$F$21,0,IF(AL$4=$F$21,$F30-SUM($Z30:AK30),MIN($F30*INDEX($AA$24:$DB$24,AL$4-$D30+1),$F30-SUM($Z30:AK30)))))</f>
        <v/>
      </c>
      <c r="AM30" s="91">
        <f t="array" ref="AM30">IF(AM$4&lt;$D30,0,IF(AM$4&gt;$F$21,0,IF(AM$4=$F$21,$F30-SUM($Z30:AL30),MIN($F30*INDEX($AA$24:$DB$24,AM$4-$D30+1),$F30-SUM($Z30:AL30)))))</f>
        <v/>
      </c>
      <c r="AN30" s="91">
        <f t="array" ref="AN30">IF(AN$4&lt;$D30,0,IF(AN$4&gt;$F$21,0,IF(AN$4=$F$21,$F30-SUM($Z30:AM30),MIN($F30*INDEX($AA$24:$DB$24,AN$4-$D30+1),$F30-SUM($Z30:AM30)))))</f>
        <v/>
      </c>
      <c r="AO30" s="91">
        <f t="array" ref="AO30">IF(AO$4&lt;$D30,0,IF(AO$4&gt;$F$21,0,IF(AO$4=$F$21,$F30-SUM($Z30:AN30),MIN($F30*INDEX($AA$24:$DB$24,AO$4-$D30+1),$F30-SUM($Z30:AN30)))))</f>
        <v/>
      </c>
      <c r="AP30" s="91">
        <f t="array" ref="AP30">IF(AP$4&lt;$D30,0,IF(AP$4&gt;$F$21,0,IF(AP$4=$F$21,$F30-SUM($Z30:AO30),MIN($F30*INDEX($AA$24:$DB$24,AP$4-$D30+1),$F30-SUM($Z30:AO30)))))</f>
        <v/>
      </c>
      <c r="AQ30" s="91">
        <f t="array" ref="AQ30">IF(AQ$4&lt;$D30,0,IF(AQ$4&gt;$F$21,0,IF(AQ$4=$F$21,$F30-SUM($Z30:AP30),MIN($F30*INDEX($AA$24:$DB$24,AQ$4-$D30+1),$F30-SUM($Z30:AP30)))))</f>
        <v/>
      </c>
      <c r="AR30" s="91">
        <f t="array" ref="AR30">IF(AR$4&lt;$D30,0,IF(AR$4&gt;$F$21,0,IF(AR$4=$F$21,$F30-SUM($Z30:AQ30),MIN($F30*INDEX($AA$24:$DB$24,AR$4-$D30+1),$F30-SUM($Z30:AQ30)))))</f>
        <v/>
      </c>
      <c r="AS30" s="91">
        <f t="array" ref="AS30">IF(AS$4&lt;$D30,0,IF(AS$4&gt;$F$21,0,IF(AS$4=$F$21,$F30-SUM($Z30:AR30),MIN($F30*INDEX($AA$24:$DB$24,AS$4-$D30+1),$F30-SUM($Z30:AR30)))))</f>
        <v/>
      </c>
      <c r="AT30" s="91">
        <f t="array" ref="AT30">IF(AT$4&lt;$D30,0,IF(AT$4&gt;$F$21,0,IF(AT$4=$F$21,$F30-SUM($Z30:AS30),MIN($F30*INDEX($AA$24:$DB$24,AT$4-$D30+1),$F30-SUM($Z30:AS30)))))</f>
        <v/>
      </c>
      <c r="AU30" s="91">
        <f t="array" ref="AU30">IF(AU$4&lt;$D30,0,IF(AU$4&gt;$F$21,0,IF(AU$4=$F$21,$F30-SUM($Z30:AT30),MIN($F30*INDEX($AA$24:$DB$24,AU$4-$D30+1),$F30-SUM($Z30:AT30)))))</f>
        <v/>
      </c>
      <c r="AV30" s="91">
        <f t="array" ref="AV30">IF(AV$4&lt;$D30,0,IF(AV$4&gt;$F$21,0,IF(AV$4=$F$21,$F30-SUM($Z30:AU30),MIN($F30*INDEX($AA$24:$DB$24,AV$4-$D30+1),$F30-SUM($Z30:AU30)))))</f>
        <v/>
      </c>
      <c r="AW30" s="91">
        <f t="array" ref="AW30">IF(AW$4&lt;$D30,0,IF(AW$4&gt;$F$21,0,IF(AW$4=$F$21,$F30-SUM($Z30:AV30),MIN($F30*INDEX($AA$24:$DB$24,AW$4-$D30+1),$F30-SUM($Z30:AV30)))))</f>
        <v/>
      </c>
      <c r="AX30" s="91">
        <f t="array" ref="AX30">IF(AX$4&lt;$D30,0,IF(AX$4&gt;$F$21,0,IF(AX$4=$F$21,$F30-SUM($Z30:AW30),MIN($F30*INDEX($AA$24:$DB$24,AX$4-$D30+1),$F30-SUM($Z30:AW30)))))</f>
        <v/>
      </c>
      <c r="AY30" s="91">
        <f t="array" ref="AY30">IF(AY$4&lt;$D30,0,IF(AY$4&gt;$F$21,0,IF(AY$4=$F$21,$F30-SUM($Z30:AX30),MIN($F30*INDEX($AA$24:$DB$24,AY$4-$D30+1),$F30-SUM($Z30:AX30)))))</f>
        <v/>
      </c>
      <c r="AZ30" s="91">
        <f t="array" ref="AZ30">IF(AZ$4&lt;$D30,0,IF(AZ$4&gt;$F$21,0,IF(AZ$4=$F$21,$F30-SUM($Z30:AY30),MIN($F30*INDEX($AA$24:$DB$24,AZ$4-$D30+1),$F30-SUM($Z30:AY30)))))</f>
        <v/>
      </c>
      <c r="BA30" s="91">
        <f t="array" ref="BA30">IF(BA$4&lt;$D30,0,IF(BA$4&gt;$F$21,0,IF(BA$4=$F$21,$F30-SUM($Z30:AZ30),MIN($F30*INDEX($AA$24:$DB$24,BA$4-$D30+1),$F30-SUM($Z30:AZ30)))))</f>
        <v/>
      </c>
      <c r="BB30" s="91">
        <f t="array" ref="BB30">IF(BB$4&lt;$D30,0,IF(BB$4&gt;$F$21,0,IF(BB$4=$F$21,$F30-SUM($Z30:BA30),MIN($F30*INDEX($AA$24:$DB$24,BB$4-$D30+1),$F30-SUM($Z30:BA30)))))</f>
        <v/>
      </c>
      <c r="BC30" s="91">
        <f t="array" ref="BC30">IF(BC$4&lt;$D30,0,IF(BC$4&gt;$F$21,0,IF(BC$4=$F$21,$F30-SUM($Z30:BB30),MIN($F30*INDEX($AA$24:$DB$24,BC$4-$D30+1),$F30-SUM($Z30:BB30)))))</f>
        <v/>
      </c>
      <c r="BD30" s="91">
        <f t="array" ref="BD30">IF(BD$4&lt;$D30,0,IF(BD$4&gt;$F$21,0,IF(BD$4=$F$21,$F30-SUM($Z30:BC30),MIN($F30*INDEX($AA$24:$DB$24,BD$4-$D30+1),$F30-SUM($Z30:BC30)))))</f>
        <v/>
      </c>
      <c r="BE30" s="91">
        <f t="array" ref="BE30">IF(BE$4&lt;$D30,0,IF(BE$4&gt;$F$21,0,IF(BE$4=$F$21,$F30-SUM($Z30:BD30),MIN($F30*INDEX($AA$24:$DB$24,BE$4-$D30+1),$F30-SUM($Z30:BD30)))))</f>
        <v/>
      </c>
      <c r="BF30" s="91">
        <f t="array" ref="BF30">IF(BF$4&lt;$D30,0,IF(BF$4&gt;$F$21,0,IF(BF$4=$F$21,$F30-SUM($Z30:BE30),MIN($F30*INDEX($AA$24:$DB$24,BF$4-$D30+1),$F30-SUM($Z30:BE30)))))</f>
        <v/>
      </c>
      <c r="BG30" s="91">
        <f t="array" ref="BG30">IF(BG$4&lt;$D30,0,IF(BG$4&gt;$F$21,0,IF(BG$4=$F$21,$F30-SUM($Z30:BF30),MIN($F30*INDEX($AA$24:$DB$24,BG$4-$D30+1),$F30-SUM($Z30:BF30)))))</f>
        <v/>
      </c>
      <c r="BH30" s="91">
        <f t="array" ref="BH30">IF(BH$4&lt;$D30,0,IF(BH$4&gt;$F$21,0,IF(BH$4=$F$21,$F30-SUM($Z30:BG30),MIN($F30*INDEX($AA$24:$DB$24,BH$4-$D30+1),$F30-SUM($Z30:BG30)))))</f>
        <v/>
      </c>
      <c r="BI30" s="91">
        <f t="array" ref="BI30">IF(BI$4&lt;$D30,0,IF(BI$4&gt;$F$21,0,IF(BI$4=$F$21,$F30-SUM($Z30:BH30),MIN($F30*INDEX($AA$24:$DB$24,BI$4-$D30+1),$F30-SUM($Z30:BH30)))))</f>
        <v/>
      </c>
      <c r="BJ30" s="91">
        <f t="array" ref="BJ30">IF(BJ$4&lt;$D30,0,IF(BJ$4&gt;$F$21,0,IF(BJ$4=$F$21,$F30-SUM($Z30:BI30),MIN($F30*INDEX($AA$24:$DB$24,BJ$4-$D30+1),$F30-SUM($Z30:BI30)))))</f>
        <v/>
      </c>
      <c r="BK30" s="91">
        <f t="array" ref="BK30">IF(BK$4&lt;$D30,0,IF(BK$4&gt;$F$21,0,IF(BK$4=$F$21,$F30-SUM($Z30:BJ30),MIN($F30*INDEX($AA$24:$DB$24,BK$4-$D30+1),$F30-SUM($Z30:BJ30)))))</f>
        <v/>
      </c>
      <c r="BL30" s="91">
        <f t="array" ref="BL30">IF(BL$4&lt;$D30,0,IF(BL$4&gt;$F$21,0,IF(BL$4=$F$21,$F30-SUM($Z30:BK30),MIN($F30*INDEX($AA$24:$DB$24,BL$4-$D30+1),$F30-SUM($Z30:BK30)))))</f>
        <v/>
      </c>
      <c r="BM30" s="91">
        <f t="array" ref="BM30">IF(BM$4&lt;$D30,0,IF(BM$4&gt;$F$21,0,IF(BM$4=$F$21,$F30-SUM($Z30:BL30),MIN($F30*INDEX($AA$24:$DB$24,BM$4-$D30+1),$F30-SUM($Z30:BL30)))))</f>
        <v/>
      </c>
      <c r="BN30" s="91">
        <f t="array" ref="BN30">IF(BN$4&lt;$D30,0,IF(BN$4&gt;$F$21,0,IF(BN$4=$F$21,$F30-SUM($Z30:BM30),MIN($F30*INDEX($AA$24:$DB$24,BN$4-$D30+1),$F30-SUM($Z30:BM30)))))</f>
        <v/>
      </c>
      <c r="BO30" s="91">
        <f t="array" ref="BO30">IF(BO$4&lt;$D30,0,IF(BO$4&gt;$F$21,0,IF(BO$4=$F$21,$F30-SUM($Z30:BN30),MIN($F30*INDEX($AA$24:$DB$24,BO$4-$D30+1),$F30-SUM($Z30:BN30)))))</f>
        <v/>
      </c>
      <c r="BP30" s="91">
        <f t="array" ref="BP30">IF(BP$4&lt;$D30,0,IF(BP$4&gt;$F$21,0,IF(BP$4=$F$21,$F30-SUM($Z30:BO30),MIN($F30*INDEX($AA$24:$DB$24,BP$4-$D30+1),$F30-SUM($Z30:BO30)))))</f>
        <v/>
      </c>
      <c r="BQ30" s="91">
        <f t="array" ref="BQ30">IF(BQ$4&lt;$D30,0,IF(BQ$4&gt;$F$21,0,IF(BQ$4=$F$21,$F30-SUM($Z30:BP30),MIN($F30*INDEX($AA$24:$DB$24,BQ$4-$D30+1),$F30-SUM($Z30:BP30)))))</f>
        <v/>
      </c>
      <c r="BR30" s="91">
        <f t="array" ref="BR30">IF(BR$4&lt;$D30,0,IF(BR$4&gt;$F$21,0,IF(BR$4=$F$21,$F30-SUM($Z30:BQ30),MIN($F30*INDEX($AA$24:$DB$24,BR$4-$D30+1),$F30-SUM($Z30:BQ30)))))</f>
        <v/>
      </c>
      <c r="BS30" s="91">
        <f t="array" ref="BS30">IF(BS$4&lt;$D30,0,IF(BS$4&gt;$F$21,0,IF(BS$4=$F$21,$F30-SUM($Z30:BR30),MIN($F30*INDEX($AA$24:$DB$24,BS$4-$D30+1),$F30-SUM($Z30:BR30)))))</f>
        <v/>
      </c>
      <c r="BT30" s="91">
        <f t="array" ref="BT30">IF(BT$4&lt;$D30,0,IF(BT$4&gt;$F$21,0,IF(BT$4=$F$21,$F30-SUM($Z30:BS30),MIN($F30*INDEX($AA$24:$DB$24,BT$4-$D30+1),$F30-SUM($Z30:BS30)))))</f>
        <v/>
      </c>
      <c r="BU30" s="91">
        <f t="array" ref="BU30">IF(BU$4&lt;$D30,0,IF(BU$4&gt;$F$21,0,IF(BU$4=$F$21,$F30-SUM($Z30:BT30),MIN($F30*INDEX($AA$24:$DB$24,BU$4-$D30+1),$F30-SUM($Z30:BT30)))))</f>
        <v/>
      </c>
      <c r="BV30" s="91">
        <f t="array" ref="BV30">IF(BV$4&lt;$D30,0,IF(BV$4&gt;$F$21,0,IF(BV$4=$F$21,$F30-SUM($Z30:BU30),MIN($F30*INDEX($AA$24:$DB$24,BV$4-$D30+1),$F30-SUM($Z30:BU30)))))</f>
        <v/>
      </c>
      <c r="BW30" s="91">
        <f t="array" ref="BW30">IF(BW$4&lt;$D30,0,IF(BW$4&gt;$F$21,0,IF(BW$4=$F$21,$F30-SUM($Z30:BV30),MIN($F30*INDEX($AA$24:$DB$24,BW$4-$D30+1),$F30-SUM($Z30:BV30)))))</f>
        <v/>
      </c>
      <c r="BX30" s="91">
        <f t="array" ref="BX30">IF(BX$4&lt;$D30,0,IF(BX$4&gt;$F$21,0,IF(BX$4=$F$21,$F30-SUM($Z30:BW30),MIN($F30*INDEX($AA$24:$DB$24,BX$4-$D30+1),$F30-SUM($Z30:BW30)))))</f>
        <v/>
      </c>
      <c r="BY30" s="91">
        <f t="array" ref="BY30">IF(BY$4&lt;$D30,0,IF(BY$4&gt;$F$21,0,IF(BY$4=$F$21,$F30-SUM($Z30:BX30),MIN($F30*INDEX($AA$24:$DB$24,BY$4-$D30+1),$F30-SUM($Z30:BX30)))))</f>
        <v/>
      </c>
      <c r="BZ30" s="91">
        <f t="array" ref="BZ30">IF(BZ$4&lt;$D30,0,IF(BZ$4&gt;$F$21,0,IF(BZ$4=$F$21,$F30-SUM($Z30:BY30),MIN($F30*INDEX($AA$24:$DB$24,BZ$4-$D30+1),$F30-SUM($Z30:BY30)))))</f>
        <v/>
      </c>
      <c r="CA30" s="91">
        <f t="array" ref="CA30">IF(CA$4&lt;$D30,0,IF(CA$4&gt;$F$21,0,IF(CA$4=$F$21,$F30-SUM($Z30:BZ30),MIN($F30*INDEX($AA$24:$DB$24,CA$4-$D30+1),$F30-SUM($Z30:BZ30)))))</f>
        <v/>
      </c>
      <c r="CB30" s="91">
        <f t="array" ref="CB30">IF(CB$4&lt;$D30,0,IF(CB$4&gt;$F$21,0,IF(CB$4=$F$21,$F30-SUM($Z30:CA30),MIN($F30*INDEX($AA$24:$DB$24,CB$4-$D30+1),$F30-SUM($Z30:CA30)))))</f>
        <v/>
      </c>
      <c r="CC30" s="91">
        <f t="array" ref="CC30">IF(CC$4&lt;$D30,0,IF(CC$4&gt;$F$21,0,IF(CC$4=$F$21,$F30-SUM($Z30:CB30),MIN($F30*INDEX($AA$24:$DB$24,CC$4-$D30+1),$F30-SUM($Z30:CB30)))))</f>
        <v/>
      </c>
      <c r="CD30" s="91">
        <f t="array" ref="CD30">IF(CD$4&lt;$D30,0,IF(CD$4&gt;$F$21,0,IF(CD$4=$F$21,$F30-SUM($Z30:CC30),MIN($F30*INDEX($AA$24:$DB$24,CD$4-$D30+1),$F30-SUM($Z30:CC30)))))</f>
        <v/>
      </c>
      <c r="CE30" s="91">
        <f t="array" ref="CE30">IF(CE$4&lt;$D30,0,IF(CE$4&gt;$F$21,0,IF(CE$4=$F$21,$F30-SUM($Z30:CD30),MIN($F30*INDEX($AA$24:$DB$24,CE$4-$D30+1),$F30-SUM($Z30:CD30)))))</f>
        <v/>
      </c>
      <c r="CF30" s="91">
        <f t="array" ref="CF30">IF(CF$4&lt;$D30,0,IF(CF$4&gt;$F$21,0,IF(CF$4=$F$21,$F30-SUM($Z30:CE30),MIN($F30*INDEX($AA$24:$DB$24,CF$4-$D30+1),$F30-SUM($Z30:CE30)))))</f>
        <v/>
      </c>
      <c r="CG30" s="91">
        <f t="array" ref="CG30">IF(CG$4&lt;$D30,0,IF(CG$4&gt;$F$21,0,IF(CG$4=$F$21,$F30-SUM($Z30:CF30),MIN($F30*INDEX($AA$24:$DB$24,CG$4-$D30+1),$F30-SUM($Z30:CF30)))))</f>
        <v/>
      </c>
      <c r="CH30" s="91">
        <f t="array" ref="CH30">IF(CH$4&lt;$D30,0,IF(CH$4&gt;$F$21,0,IF(CH$4=$F$21,$F30-SUM($Z30:CG30),MIN($F30*INDEX($AA$24:$DB$24,CH$4-$D30+1),$F30-SUM($Z30:CG30)))))</f>
        <v/>
      </c>
      <c r="CI30" s="91">
        <f t="array" ref="CI30">IF(CI$4&lt;$D30,0,IF(CI$4&gt;$F$21,0,IF(CI$4=$F$21,$F30-SUM($Z30:CH30),MIN($F30*INDEX($AA$24:$DB$24,CI$4-$D30+1),$F30-SUM($Z30:CH30)))))</f>
        <v/>
      </c>
      <c r="CJ30" s="91">
        <f t="array" ref="CJ30">IF(CJ$4&lt;$D30,0,IF(CJ$4&gt;$F$21,0,IF(CJ$4=$F$21,$F30-SUM($Z30:CI30),MIN($F30*INDEX($AA$24:$DB$24,CJ$4-$D30+1),$F30-SUM($Z30:CI30)))))</f>
        <v/>
      </c>
      <c r="CK30" s="91">
        <f t="array" ref="CK30">IF(CK$4&lt;$D30,0,IF(CK$4&gt;$F$21,0,IF(CK$4=$F$21,$F30-SUM($Z30:CJ30),MIN($F30*INDEX($AA$24:$DB$24,CK$4-$D30+1),$F30-SUM($Z30:CJ30)))))</f>
        <v/>
      </c>
      <c r="CL30" s="91">
        <f t="array" ref="CL30">IF(CL$4&lt;$D30,0,IF(CL$4&gt;$F$21,0,IF(CL$4=$F$21,$F30-SUM($Z30:CK30),MIN($F30*INDEX($AA$24:$DB$24,CL$4-$D30+1),$F30-SUM($Z30:CK30)))))</f>
        <v/>
      </c>
      <c r="CM30" s="91">
        <f t="array" ref="CM30">IF(CM$4&lt;$D30,0,IF(CM$4&gt;$F$21,0,IF(CM$4=$F$21,$F30-SUM($Z30:CL30),MIN($F30*INDEX($AA$24:$DB$24,CM$4-$D30+1),$F30-SUM($Z30:CL30)))))</f>
        <v/>
      </c>
      <c r="CN30" s="91">
        <f t="array" ref="CN30">IF(CN$4&lt;$D30,0,IF(CN$4&gt;$F$21,0,IF(CN$4=$F$21,$F30-SUM($Z30:CM30),MIN($F30*INDEX($AA$24:$DB$24,CN$4-$D30+1),$F30-SUM($Z30:CM30)))))</f>
        <v/>
      </c>
      <c r="CO30" s="91">
        <f t="array" ref="CO30">IF(CO$4&lt;$D30,0,IF(CO$4&gt;$F$21,0,IF(CO$4=$F$21,$F30-SUM($Z30:CN30),MIN($F30*INDEX($AA$24:$DB$24,CO$4-$D30+1),$F30-SUM($Z30:CN30)))))</f>
        <v/>
      </c>
      <c r="CP30" s="91">
        <f t="array" ref="CP30">IF(CP$4&lt;$D30,0,IF(CP$4&gt;$F$21,0,IF(CP$4=$F$21,$F30-SUM($Z30:CO30),MIN($F30*INDEX($AA$24:$DB$24,CP$4-$D30+1),$F30-SUM($Z30:CO30)))))</f>
        <v/>
      </c>
      <c r="CQ30" s="91">
        <f t="array" ref="CQ30">IF(CQ$4&lt;$D30,0,IF(CQ$4&gt;$F$21,0,IF(CQ$4=$F$21,$F30-SUM($Z30:CP30),MIN($F30*INDEX($AA$24:$DB$24,CQ$4-$D30+1),$F30-SUM($Z30:CP30)))))</f>
        <v/>
      </c>
      <c r="CR30" s="91">
        <f t="array" ref="CR30">IF(CR$4&lt;$D30,0,IF(CR$4&gt;$F$21,0,IF(CR$4=$F$21,$F30-SUM($Z30:CQ30),MIN($F30*INDEX($AA$24:$DB$24,CR$4-$D30+1),$F30-SUM($Z30:CQ30)))))</f>
        <v/>
      </c>
      <c r="CS30" s="91">
        <f t="array" ref="CS30">IF(CS$4&lt;$D30,0,IF(CS$4&gt;$F$21,0,IF(CS$4=$F$21,$F30-SUM($Z30:CR30),MIN($F30*INDEX($AA$24:$DB$24,CS$4-$D30+1),$F30-SUM($Z30:CR30)))))</f>
        <v/>
      </c>
      <c r="CT30" s="91">
        <f t="array" ref="CT30">IF(CT$4&lt;$D30,0,IF(CT$4&gt;$F$21,0,IF(CT$4=$F$21,$F30-SUM($Z30:CS30),MIN($F30*INDEX($AA$24:$DB$24,CT$4-$D30+1),$F30-SUM($Z30:CS30)))))</f>
        <v/>
      </c>
      <c r="CU30" s="91">
        <f t="array" ref="CU30">IF(CU$4&lt;$D30,0,IF(CU$4&gt;$F$21,0,IF(CU$4=$F$21,$F30-SUM($Z30:CT30),MIN($F30*INDEX($AA$24:$DB$24,CU$4-$D30+1),$F30-SUM($Z30:CT30)))))</f>
        <v/>
      </c>
      <c r="CV30" s="91">
        <f t="array" ref="CV30">IF(CV$4&lt;$D30,0,IF(CV$4&gt;$F$21,0,IF(CV$4=$F$21,$F30-SUM($Z30:CU30),MIN($F30*INDEX($AA$24:$DB$24,CV$4-$D30+1),$F30-SUM($Z30:CU30)))))</f>
        <v/>
      </c>
      <c r="CW30" s="91">
        <f t="array" ref="CW30">IF(CW$4&lt;$D30,0,IF(CW$4&gt;$F$21,0,IF(CW$4=$F$21,$F30-SUM($Z30:CV30),MIN($F30*INDEX($AA$24:$DB$24,CW$4-$D30+1),$F30-SUM($Z30:CV30)))))</f>
        <v/>
      </c>
      <c r="CX30" s="91">
        <f t="array" ref="CX30">IF(CX$4&lt;$D30,0,IF(CX$4&gt;$F$21,0,IF(CX$4=$F$21,$F30-SUM($Z30:CW30),MIN($F30*INDEX($AA$24:$DB$24,CX$4-$D30+1),$F30-SUM($Z30:CW30)))))</f>
        <v/>
      </c>
      <c r="CY30" s="91">
        <f t="array" ref="CY30">IF(CY$4&lt;$D30,0,IF(CY$4&gt;$F$21,0,IF(CY$4=$F$21,$F30-SUM($Z30:CX30),MIN($F30*INDEX($AA$24:$DB$24,CY$4-$D30+1),$F30-SUM($Z30:CX30)))))</f>
        <v/>
      </c>
      <c r="CZ30" s="91">
        <f t="array" ref="CZ30">IF(CZ$4&lt;$D30,0,IF(CZ$4&gt;$F$21,0,IF(CZ$4=$F$21,$F30-SUM($Z30:CY30),MIN($F30*INDEX($AA$24:$DB$24,CZ$4-$D30+1),$F30-SUM($Z30:CY30)))))</f>
        <v/>
      </c>
      <c r="DA30" s="91">
        <f t="array" ref="DA30">IF(DA$4&lt;$D30,0,IF(DA$4&gt;$F$21,0,IF(DA$4=$F$21,$F30-SUM($Z30:CZ30),MIN($F30*INDEX($AA$24:$DB$24,DA$4-$D30+1),$F30-SUM($Z30:CZ30)))))</f>
        <v/>
      </c>
      <c r="DB30" s="91">
        <f t="array" ref="DB30">IF(DB$4&lt;$D30,0,IF(DB$4&gt;$F$21,0,IF(DB$4=$F$21,$F30-SUM($Z30:DA30),MIN($F30*INDEX($AA$24:$DB$24,DB$4-$D30+1),$F30-SUM($Z30:DA30)))))</f>
        <v/>
      </c>
    </row>
    <row r="31" outlineLevel="3">
      <c r="D31" s="2" t="n">
        <v>6</v>
      </c>
      <c r="E31" s="2" t="inlineStr">
        <is>
          <t>Total Capex Year 6</t>
        </is>
      </c>
      <c r="F31" s="87" t="n">
        <v>0</v>
      </c>
      <c r="G31" s="87">
        <f>SUM(AA31:DB31)-F31</f>
        <v/>
      </c>
      <c r="AA31" s="91">
        <f t="array" ref="AA31">IF(AA$4&lt;$D31,0,IF(AA$4&gt;$F$21,0,IF(AA$4=$F$21,$F31-SUM($Z31:Z31),MIN($F31*INDEX($AA$24:$DB$24,AA$4-$D31+1),$F31-SUM($Z31:Z31)))))</f>
        <v/>
      </c>
      <c r="AB31" s="91">
        <f t="array" ref="AB31">IF(AB$4&lt;$D31,0,IF(AB$4&gt;$F$21,0,IF(AB$4=$F$21,$F31-SUM($Z31:AA31),MIN($F31*INDEX($AA$24:$DB$24,AB$4-$D31+1),$F31-SUM($Z31:AA31)))))</f>
        <v/>
      </c>
      <c r="AC31" s="91">
        <f t="array" ref="AC31">IF(AC$4&lt;$D31,0,IF(AC$4&gt;$F$21,0,IF(AC$4=$F$21,$F31-SUM($Z31:AB31),MIN($F31*INDEX($AA$24:$DB$24,AC$4-$D31+1),$F31-SUM($Z31:AB31)))))</f>
        <v/>
      </c>
      <c r="AD31" s="91">
        <f t="array" ref="AD31">IF(AD$4&lt;$D31,0,IF(AD$4&gt;$F$21,0,IF(AD$4=$F$21,$F31-SUM($Z31:AC31),MIN($F31*INDEX($AA$24:$DB$24,AD$4-$D31+1),$F31-SUM($Z31:AC31)))))</f>
        <v/>
      </c>
      <c r="AE31" s="91">
        <f t="array" ref="AE31">IF(AE$4&lt;$D31,0,IF(AE$4&gt;$F$21,0,IF(AE$4=$F$21,$F31-SUM($Z31:AD31),MIN($F31*INDEX($AA$24:$DB$24,AE$4-$D31+1),$F31-SUM($Z31:AD31)))))</f>
        <v/>
      </c>
      <c r="AF31" s="91">
        <f t="array" ref="AF31">IF(AF$4&lt;$D31,0,IF(AF$4&gt;$F$21,0,IF(AF$4=$F$21,$F31-SUM($Z31:AE31),MIN($F31*INDEX($AA$24:$DB$24,AF$4-$D31+1),$F31-SUM($Z31:AE31)))))</f>
        <v/>
      </c>
      <c r="AG31" s="91">
        <f t="array" ref="AG31">IF(AG$4&lt;$D31,0,IF(AG$4&gt;$F$21,0,IF(AG$4=$F$21,$F31-SUM($Z31:AF31),MIN($F31*INDEX($AA$24:$DB$24,AG$4-$D31+1),$F31-SUM($Z31:AF31)))))</f>
        <v/>
      </c>
      <c r="AH31" s="91">
        <f t="array" ref="AH31">IF(AH$4&lt;$D31,0,IF(AH$4&gt;$F$21,0,IF(AH$4=$F$21,$F31-SUM($Z31:AG31),MIN($F31*INDEX($AA$24:$DB$24,AH$4-$D31+1),$F31-SUM($Z31:AG31)))))</f>
        <v/>
      </c>
      <c r="AI31" s="91">
        <f t="array" ref="AI31">IF(AI$4&lt;$D31,0,IF(AI$4&gt;$F$21,0,IF(AI$4=$F$21,$F31-SUM($Z31:AH31),MIN($F31*INDEX($AA$24:$DB$24,AI$4-$D31+1),$F31-SUM($Z31:AH31)))))</f>
        <v/>
      </c>
      <c r="AJ31" s="91">
        <f t="array" ref="AJ31">IF(AJ$4&lt;$D31,0,IF(AJ$4&gt;$F$21,0,IF(AJ$4=$F$21,$F31-SUM($Z31:AI31),MIN($F31*INDEX($AA$24:$DB$24,AJ$4-$D31+1),$F31-SUM($Z31:AI31)))))</f>
        <v/>
      </c>
      <c r="AK31" s="91">
        <f t="array" ref="AK31">IF(AK$4&lt;$D31,0,IF(AK$4&gt;$F$21,0,IF(AK$4=$F$21,$F31-SUM($Z31:AJ31),MIN($F31*INDEX($AA$24:$DB$24,AK$4-$D31+1),$F31-SUM($Z31:AJ31)))))</f>
        <v/>
      </c>
      <c r="AL31" s="91">
        <f t="array" ref="AL31">IF(AL$4&lt;$D31,0,IF(AL$4&gt;$F$21,0,IF(AL$4=$F$21,$F31-SUM($Z31:AK31),MIN($F31*INDEX($AA$24:$DB$24,AL$4-$D31+1),$F31-SUM($Z31:AK31)))))</f>
        <v/>
      </c>
      <c r="AM31" s="91">
        <f t="array" ref="AM31">IF(AM$4&lt;$D31,0,IF(AM$4&gt;$F$21,0,IF(AM$4=$F$21,$F31-SUM($Z31:AL31),MIN($F31*INDEX($AA$24:$DB$24,AM$4-$D31+1),$F31-SUM($Z31:AL31)))))</f>
        <v/>
      </c>
      <c r="AN31" s="91">
        <f t="array" ref="AN31">IF(AN$4&lt;$D31,0,IF(AN$4&gt;$F$21,0,IF(AN$4=$F$21,$F31-SUM($Z31:AM31),MIN($F31*INDEX($AA$24:$DB$24,AN$4-$D31+1),$F31-SUM($Z31:AM31)))))</f>
        <v/>
      </c>
      <c r="AO31" s="91">
        <f t="array" ref="AO31">IF(AO$4&lt;$D31,0,IF(AO$4&gt;$F$21,0,IF(AO$4=$F$21,$F31-SUM($Z31:AN31),MIN($F31*INDEX($AA$24:$DB$24,AO$4-$D31+1),$F31-SUM($Z31:AN31)))))</f>
        <v/>
      </c>
      <c r="AP31" s="91">
        <f t="array" ref="AP31">IF(AP$4&lt;$D31,0,IF(AP$4&gt;$F$21,0,IF(AP$4=$F$21,$F31-SUM($Z31:AO31),MIN($F31*INDEX($AA$24:$DB$24,AP$4-$D31+1),$F31-SUM($Z31:AO31)))))</f>
        <v/>
      </c>
      <c r="AQ31" s="91">
        <f t="array" ref="AQ31">IF(AQ$4&lt;$D31,0,IF(AQ$4&gt;$F$21,0,IF(AQ$4=$F$21,$F31-SUM($Z31:AP31),MIN($F31*INDEX($AA$24:$DB$24,AQ$4-$D31+1),$F31-SUM($Z31:AP31)))))</f>
        <v/>
      </c>
      <c r="AR31" s="91">
        <f t="array" ref="AR31">IF(AR$4&lt;$D31,0,IF(AR$4&gt;$F$21,0,IF(AR$4=$F$21,$F31-SUM($Z31:AQ31),MIN($F31*INDEX($AA$24:$DB$24,AR$4-$D31+1),$F31-SUM($Z31:AQ31)))))</f>
        <v/>
      </c>
      <c r="AS31" s="91">
        <f t="array" ref="AS31">IF(AS$4&lt;$D31,0,IF(AS$4&gt;$F$21,0,IF(AS$4=$F$21,$F31-SUM($Z31:AR31),MIN($F31*INDEX($AA$24:$DB$24,AS$4-$D31+1),$F31-SUM($Z31:AR31)))))</f>
        <v/>
      </c>
      <c r="AT31" s="91">
        <f t="array" ref="AT31">IF(AT$4&lt;$D31,0,IF(AT$4&gt;$F$21,0,IF(AT$4=$F$21,$F31-SUM($Z31:AS31),MIN($F31*INDEX($AA$24:$DB$24,AT$4-$D31+1),$F31-SUM($Z31:AS31)))))</f>
        <v/>
      </c>
      <c r="AU31" s="91">
        <f t="array" ref="AU31">IF(AU$4&lt;$D31,0,IF(AU$4&gt;$F$21,0,IF(AU$4=$F$21,$F31-SUM($Z31:AT31),MIN($F31*INDEX($AA$24:$DB$24,AU$4-$D31+1),$F31-SUM($Z31:AT31)))))</f>
        <v/>
      </c>
      <c r="AV31" s="91">
        <f t="array" ref="AV31">IF(AV$4&lt;$D31,0,IF(AV$4&gt;$F$21,0,IF(AV$4=$F$21,$F31-SUM($Z31:AU31),MIN($F31*INDEX($AA$24:$DB$24,AV$4-$D31+1),$F31-SUM($Z31:AU31)))))</f>
        <v/>
      </c>
      <c r="AW31" s="91">
        <f t="array" ref="AW31">IF(AW$4&lt;$D31,0,IF(AW$4&gt;$F$21,0,IF(AW$4=$F$21,$F31-SUM($Z31:AV31),MIN($F31*INDEX($AA$24:$DB$24,AW$4-$D31+1),$F31-SUM($Z31:AV31)))))</f>
        <v/>
      </c>
      <c r="AX31" s="91">
        <f t="array" ref="AX31">IF(AX$4&lt;$D31,0,IF(AX$4&gt;$F$21,0,IF(AX$4=$F$21,$F31-SUM($Z31:AW31),MIN($F31*INDEX($AA$24:$DB$24,AX$4-$D31+1),$F31-SUM($Z31:AW31)))))</f>
        <v/>
      </c>
      <c r="AY31" s="91">
        <f t="array" ref="AY31">IF(AY$4&lt;$D31,0,IF(AY$4&gt;$F$21,0,IF(AY$4=$F$21,$F31-SUM($Z31:AX31),MIN($F31*INDEX($AA$24:$DB$24,AY$4-$D31+1),$F31-SUM($Z31:AX31)))))</f>
        <v/>
      </c>
      <c r="AZ31" s="91">
        <f t="array" ref="AZ31">IF(AZ$4&lt;$D31,0,IF(AZ$4&gt;$F$21,0,IF(AZ$4=$F$21,$F31-SUM($Z31:AY31),MIN($F31*INDEX($AA$24:$DB$24,AZ$4-$D31+1),$F31-SUM($Z31:AY31)))))</f>
        <v/>
      </c>
      <c r="BA31" s="91">
        <f t="array" ref="BA31">IF(BA$4&lt;$D31,0,IF(BA$4&gt;$F$21,0,IF(BA$4=$F$21,$F31-SUM($Z31:AZ31),MIN($F31*INDEX($AA$24:$DB$24,BA$4-$D31+1),$F31-SUM($Z31:AZ31)))))</f>
        <v/>
      </c>
      <c r="BB31" s="91">
        <f t="array" ref="BB31">IF(BB$4&lt;$D31,0,IF(BB$4&gt;$F$21,0,IF(BB$4=$F$21,$F31-SUM($Z31:BA31),MIN($F31*INDEX($AA$24:$DB$24,BB$4-$D31+1),$F31-SUM($Z31:BA31)))))</f>
        <v/>
      </c>
      <c r="BC31" s="91">
        <f t="array" ref="BC31">IF(BC$4&lt;$D31,0,IF(BC$4&gt;$F$21,0,IF(BC$4=$F$21,$F31-SUM($Z31:BB31),MIN($F31*INDEX($AA$24:$DB$24,BC$4-$D31+1),$F31-SUM($Z31:BB31)))))</f>
        <v/>
      </c>
      <c r="BD31" s="91">
        <f t="array" ref="BD31">IF(BD$4&lt;$D31,0,IF(BD$4&gt;$F$21,0,IF(BD$4=$F$21,$F31-SUM($Z31:BC31),MIN($F31*INDEX($AA$24:$DB$24,BD$4-$D31+1),$F31-SUM($Z31:BC31)))))</f>
        <v/>
      </c>
      <c r="BE31" s="91">
        <f t="array" ref="BE31">IF(BE$4&lt;$D31,0,IF(BE$4&gt;$F$21,0,IF(BE$4=$F$21,$F31-SUM($Z31:BD31),MIN($F31*INDEX($AA$24:$DB$24,BE$4-$D31+1),$F31-SUM($Z31:BD31)))))</f>
        <v/>
      </c>
      <c r="BF31" s="91">
        <f t="array" ref="BF31">IF(BF$4&lt;$D31,0,IF(BF$4&gt;$F$21,0,IF(BF$4=$F$21,$F31-SUM($Z31:BE31),MIN($F31*INDEX($AA$24:$DB$24,BF$4-$D31+1),$F31-SUM($Z31:BE31)))))</f>
        <v/>
      </c>
      <c r="BG31" s="91">
        <f t="array" ref="BG31">IF(BG$4&lt;$D31,0,IF(BG$4&gt;$F$21,0,IF(BG$4=$F$21,$F31-SUM($Z31:BF31),MIN($F31*INDEX($AA$24:$DB$24,BG$4-$D31+1),$F31-SUM($Z31:BF31)))))</f>
        <v/>
      </c>
      <c r="BH31" s="91">
        <f t="array" ref="BH31">IF(BH$4&lt;$D31,0,IF(BH$4&gt;$F$21,0,IF(BH$4=$F$21,$F31-SUM($Z31:BG31),MIN($F31*INDEX($AA$24:$DB$24,BH$4-$D31+1),$F31-SUM($Z31:BG31)))))</f>
        <v/>
      </c>
      <c r="BI31" s="91">
        <f t="array" ref="BI31">IF(BI$4&lt;$D31,0,IF(BI$4&gt;$F$21,0,IF(BI$4=$F$21,$F31-SUM($Z31:BH31),MIN($F31*INDEX($AA$24:$DB$24,BI$4-$D31+1),$F31-SUM($Z31:BH31)))))</f>
        <v/>
      </c>
      <c r="BJ31" s="91">
        <f t="array" ref="BJ31">IF(BJ$4&lt;$D31,0,IF(BJ$4&gt;$F$21,0,IF(BJ$4=$F$21,$F31-SUM($Z31:BI31),MIN($F31*INDEX($AA$24:$DB$24,BJ$4-$D31+1),$F31-SUM($Z31:BI31)))))</f>
        <v/>
      </c>
      <c r="BK31" s="91">
        <f t="array" ref="BK31">IF(BK$4&lt;$D31,0,IF(BK$4&gt;$F$21,0,IF(BK$4=$F$21,$F31-SUM($Z31:BJ31),MIN($F31*INDEX($AA$24:$DB$24,BK$4-$D31+1),$F31-SUM($Z31:BJ31)))))</f>
        <v/>
      </c>
      <c r="BL31" s="91">
        <f t="array" ref="BL31">IF(BL$4&lt;$D31,0,IF(BL$4&gt;$F$21,0,IF(BL$4=$F$21,$F31-SUM($Z31:BK31),MIN($F31*INDEX($AA$24:$DB$24,BL$4-$D31+1),$F31-SUM($Z31:BK31)))))</f>
        <v/>
      </c>
      <c r="BM31" s="91">
        <f t="array" ref="BM31">IF(BM$4&lt;$D31,0,IF(BM$4&gt;$F$21,0,IF(BM$4=$F$21,$F31-SUM($Z31:BL31),MIN($F31*INDEX($AA$24:$DB$24,BM$4-$D31+1),$F31-SUM($Z31:BL31)))))</f>
        <v/>
      </c>
      <c r="BN31" s="91">
        <f t="array" ref="BN31">IF(BN$4&lt;$D31,0,IF(BN$4&gt;$F$21,0,IF(BN$4=$F$21,$F31-SUM($Z31:BM31),MIN($F31*INDEX($AA$24:$DB$24,BN$4-$D31+1),$F31-SUM($Z31:BM31)))))</f>
        <v/>
      </c>
      <c r="BO31" s="91">
        <f t="array" ref="BO31">IF(BO$4&lt;$D31,0,IF(BO$4&gt;$F$21,0,IF(BO$4=$F$21,$F31-SUM($Z31:BN31),MIN($F31*INDEX($AA$24:$DB$24,BO$4-$D31+1),$F31-SUM($Z31:BN31)))))</f>
        <v/>
      </c>
      <c r="BP31" s="91">
        <f t="array" ref="BP31">IF(BP$4&lt;$D31,0,IF(BP$4&gt;$F$21,0,IF(BP$4=$F$21,$F31-SUM($Z31:BO31),MIN($F31*INDEX($AA$24:$DB$24,BP$4-$D31+1),$F31-SUM($Z31:BO31)))))</f>
        <v/>
      </c>
      <c r="BQ31" s="91">
        <f t="array" ref="BQ31">IF(BQ$4&lt;$D31,0,IF(BQ$4&gt;$F$21,0,IF(BQ$4=$F$21,$F31-SUM($Z31:BP31),MIN($F31*INDEX($AA$24:$DB$24,BQ$4-$D31+1),$F31-SUM($Z31:BP31)))))</f>
        <v/>
      </c>
      <c r="BR31" s="91">
        <f t="array" ref="BR31">IF(BR$4&lt;$D31,0,IF(BR$4&gt;$F$21,0,IF(BR$4=$F$21,$F31-SUM($Z31:BQ31),MIN($F31*INDEX($AA$24:$DB$24,BR$4-$D31+1),$F31-SUM($Z31:BQ31)))))</f>
        <v/>
      </c>
      <c r="BS31" s="91">
        <f t="array" ref="BS31">IF(BS$4&lt;$D31,0,IF(BS$4&gt;$F$21,0,IF(BS$4=$F$21,$F31-SUM($Z31:BR31),MIN($F31*INDEX($AA$24:$DB$24,BS$4-$D31+1),$F31-SUM($Z31:BR31)))))</f>
        <v/>
      </c>
      <c r="BT31" s="91">
        <f t="array" ref="BT31">IF(BT$4&lt;$D31,0,IF(BT$4&gt;$F$21,0,IF(BT$4=$F$21,$F31-SUM($Z31:BS31),MIN($F31*INDEX($AA$24:$DB$24,BT$4-$D31+1),$F31-SUM($Z31:BS31)))))</f>
        <v/>
      </c>
      <c r="BU31" s="91">
        <f t="array" ref="BU31">IF(BU$4&lt;$D31,0,IF(BU$4&gt;$F$21,0,IF(BU$4=$F$21,$F31-SUM($Z31:BT31),MIN($F31*INDEX($AA$24:$DB$24,BU$4-$D31+1),$F31-SUM($Z31:BT31)))))</f>
        <v/>
      </c>
      <c r="BV31" s="91">
        <f t="array" ref="BV31">IF(BV$4&lt;$D31,0,IF(BV$4&gt;$F$21,0,IF(BV$4=$F$21,$F31-SUM($Z31:BU31),MIN($F31*INDEX($AA$24:$DB$24,BV$4-$D31+1),$F31-SUM($Z31:BU31)))))</f>
        <v/>
      </c>
      <c r="BW31" s="91">
        <f t="array" ref="BW31">IF(BW$4&lt;$D31,0,IF(BW$4&gt;$F$21,0,IF(BW$4=$F$21,$F31-SUM($Z31:BV31),MIN($F31*INDEX($AA$24:$DB$24,BW$4-$D31+1),$F31-SUM($Z31:BV31)))))</f>
        <v/>
      </c>
      <c r="BX31" s="91">
        <f t="array" ref="BX31">IF(BX$4&lt;$D31,0,IF(BX$4&gt;$F$21,0,IF(BX$4=$F$21,$F31-SUM($Z31:BW31),MIN($F31*INDEX($AA$24:$DB$24,BX$4-$D31+1),$F31-SUM($Z31:BW31)))))</f>
        <v/>
      </c>
      <c r="BY31" s="91">
        <f t="array" ref="BY31">IF(BY$4&lt;$D31,0,IF(BY$4&gt;$F$21,0,IF(BY$4=$F$21,$F31-SUM($Z31:BX31),MIN($F31*INDEX($AA$24:$DB$24,BY$4-$D31+1),$F31-SUM($Z31:BX31)))))</f>
        <v/>
      </c>
      <c r="BZ31" s="91">
        <f t="array" ref="BZ31">IF(BZ$4&lt;$D31,0,IF(BZ$4&gt;$F$21,0,IF(BZ$4=$F$21,$F31-SUM($Z31:BY31),MIN($F31*INDEX($AA$24:$DB$24,BZ$4-$D31+1),$F31-SUM($Z31:BY31)))))</f>
        <v/>
      </c>
      <c r="CA31" s="91">
        <f t="array" ref="CA31">IF(CA$4&lt;$D31,0,IF(CA$4&gt;$F$21,0,IF(CA$4=$F$21,$F31-SUM($Z31:BZ31),MIN($F31*INDEX($AA$24:$DB$24,CA$4-$D31+1),$F31-SUM($Z31:BZ31)))))</f>
        <v/>
      </c>
      <c r="CB31" s="91">
        <f t="array" ref="CB31">IF(CB$4&lt;$D31,0,IF(CB$4&gt;$F$21,0,IF(CB$4=$F$21,$F31-SUM($Z31:CA31),MIN($F31*INDEX($AA$24:$DB$24,CB$4-$D31+1),$F31-SUM($Z31:CA31)))))</f>
        <v/>
      </c>
      <c r="CC31" s="91">
        <f t="array" ref="CC31">IF(CC$4&lt;$D31,0,IF(CC$4&gt;$F$21,0,IF(CC$4=$F$21,$F31-SUM($Z31:CB31),MIN($F31*INDEX($AA$24:$DB$24,CC$4-$D31+1),$F31-SUM($Z31:CB31)))))</f>
        <v/>
      </c>
      <c r="CD31" s="91">
        <f t="array" ref="CD31">IF(CD$4&lt;$D31,0,IF(CD$4&gt;$F$21,0,IF(CD$4=$F$21,$F31-SUM($Z31:CC31),MIN($F31*INDEX($AA$24:$DB$24,CD$4-$D31+1),$F31-SUM($Z31:CC31)))))</f>
        <v/>
      </c>
      <c r="CE31" s="91">
        <f t="array" ref="CE31">IF(CE$4&lt;$D31,0,IF(CE$4&gt;$F$21,0,IF(CE$4=$F$21,$F31-SUM($Z31:CD31),MIN($F31*INDEX($AA$24:$DB$24,CE$4-$D31+1),$F31-SUM($Z31:CD31)))))</f>
        <v/>
      </c>
      <c r="CF31" s="91">
        <f t="array" ref="CF31">IF(CF$4&lt;$D31,0,IF(CF$4&gt;$F$21,0,IF(CF$4=$F$21,$F31-SUM($Z31:CE31),MIN($F31*INDEX($AA$24:$DB$24,CF$4-$D31+1),$F31-SUM($Z31:CE31)))))</f>
        <v/>
      </c>
      <c r="CG31" s="91">
        <f t="array" ref="CG31">IF(CG$4&lt;$D31,0,IF(CG$4&gt;$F$21,0,IF(CG$4=$F$21,$F31-SUM($Z31:CF31),MIN($F31*INDEX($AA$24:$DB$24,CG$4-$D31+1),$F31-SUM($Z31:CF31)))))</f>
        <v/>
      </c>
      <c r="CH31" s="91">
        <f t="array" ref="CH31">IF(CH$4&lt;$D31,0,IF(CH$4&gt;$F$21,0,IF(CH$4=$F$21,$F31-SUM($Z31:CG31),MIN($F31*INDEX($AA$24:$DB$24,CH$4-$D31+1),$F31-SUM($Z31:CG31)))))</f>
        <v/>
      </c>
      <c r="CI31" s="91">
        <f t="array" ref="CI31">IF(CI$4&lt;$D31,0,IF(CI$4&gt;$F$21,0,IF(CI$4=$F$21,$F31-SUM($Z31:CH31),MIN($F31*INDEX($AA$24:$DB$24,CI$4-$D31+1),$F31-SUM($Z31:CH31)))))</f>
        <v/>
      </c>
      <c r="CJ31" s="91">
        <f t="array" ref="CJ31">IF(CJ$4&lt;$D31,0,IF(CJ$4&gt;$F$21,0,IF(CJ$4=$F$21,$F31-SUM($Z31:CI31),MIN($F31*INDEX($AA$24:$DB$24,CJ$4-$D31+1),$F31-SUM($Z31:CI31)))))</f>
        <v/>
      </c>
      <c r="CK31" s="91">
        <f t="array" ref="CK31">IF(CK$4&lt;$D31,0,IF(CK$4&gt;$F$21,0,IF(CK$4=$F$21,$F31-SUM($Z31:CJ31),MIN($F31*INDEX($AA$24:$DB$24,CK$4-$D31+1),$F31-SUM($Z31:CJ31)))))</f>
        <v/>
      </c>
      <c r="CL31" s="91">
        <f t="array" ref="CL31">IF(CL$4&lt;$D31,0,IF(CL$4&gt;$F$21,0,IF(CL$4=$F$21,$F31-SUM($Z31:CK31),MIN($F31*INDEX($AA$24:$DB$24,CL$4-$D31+1),$F31-SUM($Z31:CK31)))))</f>
        <v/>
      </c>
      <c r="CM31" s="91">
        <f t="array" ref="CM31">IF(CM$4&lt;$D31,0,IF(CM$4&gt;$F$21,0,IF(CM$4=$F$21,$F31-SUM($Z31:CL31),MIN($F31*INDEX($AA$24:$DB$24,CM$4-$D31+1),$F31-SUM($Z31:CL31)))))</f>
        <v/>
      </c>
      <c r="CN31" s="91">
        <f t="array" ref="CN31">IF(CN$4&lt;$D31,0,IF(CN$4&gt;$F$21,0,IF(CN$4=$F$21,$F31-SUM($Z31:CM31),MIN($F31*INDEX($AA$24:$DB$24,CN$4-$D31+1),$F31-SUM($Z31:CM31)))))</f>
        <v/>
      </c>
      <c r="CO31" s="91">
        <f t="array" ref="CO31">IF(CO$4&lt;$D31,0,IF(CO$4&gt;$F$21,0,IF(CO$4=$F$21,$F31-SUM($Z31:CN31),MIN($F31*INDEX($AA$24:$DB$24,CO$4-$D31+1),$F31-SUM($Z31:CN31)))))</f>
        <v/>
      </c>
      <c r="CP31" s="91">
        <f t="array" ref="CP31">IF(CP$4&lt;$D31,0,IF(CP$4&gt;$F$21,0,IF(CP$4=$F$21,$F31-SUM($Z31:CO31),MIN($F31*INDEX($AA$24:$DB$24,CP$4-$D31+1),$F31-SUM($Z31:CO31)))))</f>
        <v/>
      </c>
      <c r="CQ31" s="91">
        <f t="array" ref="CQ31">IF(CQ$4&lt;$D31,0,IF(CQ$4&gt;$F$21,0,IF(CQ$4=$F$21,$F31-SUM($Z31:CP31),MIN($F31*INDEX($AA$24:$DB$24,CQ$4-$D31+1),$F31-SUM($Z31:CP31)))))</f>
        <v/>
      </c>
      <c r="CR31" s="91">
        <f t="array" ref="CR31">IF(CR$4&lt;$D31,0,IF(CR$4&gt;$F$21,0,IF(CR$4=$F$21,$F31-SUM($Z31:CQ31),MIN($F31*INDEX($AA$24:$DB$24,CR$4-$D31+1),$F31-SUM($Z31:CQ31)))))</f>
        <v/>
      </c>
      <c r="CS31" s="91">
        <f t="array" ref="CS31">IF(CS$4&lt;$D31,0,IF(CS$4&gt;$F$21,0,IF(CS$4=$F$21,$F31-SUM($Z31:CR31),MIN($F31*INDEX($AA$24:$DB$24,CS$4-$D31+1),$F31-SUM($Z31:CR31)))))</f>
        <v/>
      </c>
      <c r="CT31" s="91">
        <f t="array" ref="CT31">IF(CT$4&lt;$D31,0,IF(CT$4&gt;$F$21,0,IF(CT$4=$F$21,$F31-SUM($Z31:CS31),MIN($F31*INDEX($AA$24:$DB$24,CT$4-$D31+1),$F31-SUM($Z31:CS31)))))</f>
        <v/>
      </c>
      <c r="CU31" s="91">
        <f t="array" ref="CU31">IF(CU$4&lt;$D31,0,IF(CU$4&gt;$F$21,0,IF(CU$4=$F$21,$F31-SUM($Z31:CT31),MIN($F31*INDEX($AA$24:$DB$24,CU$4-$D31+1),$F31-SUM($Z31:CT31)))))</f>
        <v/>
      </c>
      <c r="CV31" s="91">
        <f t="array" ref="CV31">IF(CV$4&lt;$D31,0,IF(CV$4&gt;$F$21,0,IF(CV$4=$F$21,$F31-SUM($Z31:CU31),MIN($F31*INDEX($AA$24:$DB$24,CV$4-$D31+1),$F31-SUM($Z31:CU31)))))</f>
        <v/>
      </c>
      <c r="CW31" s="91">
        <f t="array" ref="CW31">IF(CW$4&lt;$D31,0,IF(CW$4&gt;$F$21,0,IF(CW$4=$F$21,$F31-SUM($Z31:CV31),MIN($F31*INDEX($AA$24:$DB$24,CW$4-$D31+1),$F31-SUM($Z31:CV31)))))</f>
        <v/>
      </c>
      <c r="CX31" s="91">
        <f t="array" ref="CX31">IF(CX$4&lt;$D31,0,IF(CX$4&gt;$F$21,0,IF(CX$4=$F$21,$F31-SUM($Z31:CW31),MIN($F31*INDEX($AA$24:$DB$24,CX$4-$D31+1),$F31-SUM($Z31:CW31)))))</f>
        <v/>
      </c>
      <c r="CY31" s="91">
        <f t="array" ref="CY31">IF(CY$4&lt;$D31,0,IF(CY$4&gt;$F$21,0,IF(CY$4=$F$21,$F31-SUM($Z31:CX31),MIN($F31*INDEX($AA$24:$DB$24,CY$4-$D31+1),$F31-SUM($Z31:CX31)))))</f>
        <v/>
      </c>
      <c r="CZ31" s="91">
        <f t="array" ref="CZ31">IF(CZ$4&lt;$D31,0,IF(CZ$4&gt;$F$21,0,IF(CZ$4=$F$21,$F31-SUM($Z31:CY31),MIN($F31*INDEX($AA$24:$DB$24,CZ$4-$D31+1),$F31-SUM($Z31:CY31)))))</f>
        <v/>
      </c>
      <c r="DA31" s="91">
        <f t="array" ref="DA31">IF(DA$4&lt;$D31,0,IF(DA$4&gt;$F$21,0,IF(DA$4=$F$21,$F31-SUM($Z31:CZ31),MIN($F31*INDEX($AA$24:$DB$24,DA$4-$D31+1),$F31-SUM($Z31:CZ31)))))</f>
        <v/>
      </c>
      <c r="DB31" s="91">
        <f t="array" ref="DB31">IF(DB$4&lt;$D31,0,IF(DB$4&gt;$F$21,0,IF(DB$4=$F$21,$F31-SUM($Z31:DA31),MIN($F31*INDEX($AA$24:$DB$24,DB$4-$D31+1),$F31-SUM($Z31:DA31)))))</f>
        <v/>
      </c>
    </row>
    <row r="32" outlineLevel="3">
      <c r="D32" s="2" t="n">
        <v>7</v>
      </c>
      <c r="E32" s="2" t="inlineStr">
        <is>
          <t>Total Capex Year 7</t>
        </is>
      </c>
      <c r="F32" s="87" t="n">
        <v>0</v>
      </c>
      <c r="G32" s="87">
        <f>SUM(AA32:DB32)-F32</f>
        <v/>
      </c>
      <c r="AA32" s="91">
        <f t="array" ref="AA32">IF(AA$4&lt;$D32,0,IF(AA$4&gt;$F$21,0,IF(AA$4=$F$21,$F32-SUM($Z32:Z32),MIN($F32*INDEX($AA$24:$DB$24,AA$4-$D32+1),$F32-SUM($Z32:Z32)))))</f>
        <v/>
      </c>
      <c r="AB32" s="91">
        <f t="array" ref="AB32">IF(AB$4&lt;$D32,0,IF(AB$4&gt;$F$21,0,IF(AB$4=$F$21,$F32-SUM($Z32:AA32),MIN($F32*INDEX($AA$24:$DB$24,AB$4-$D32+1),$F32-SUM($Z32:AA32)))))</f>
        <v/>
      </c>
      <c r="AC32" s="91">
        <f t="array" ref="AC32">IF(AC$4&lt;$D32,0,IF(AC$4&gt;$F$21,0,IF(AC$4=$F$21,$F32-SUM($Z32:AB32),MIN($F32*INDEX($AA$24:$DB$24,AC$4-$D32+1),$F32-SUM($Z32:AB32)))))</f>
        <v/>
      </c>
      <c r="AD32" s="91">
        <f t="array" ref="AD32">IF(AD$4&lt;$D32,0,IF(AD$4&gt;$F$21,0,IF(AD$4=$F$21,$F32-SUM($Z32:AC32),MIN($F32*INDEX($AA$24:$DB$24,AD$4-$D32+1),$F32-SUM($Z32:AC32)))))</f>
        <v/>
      </c>
      <c r="AE32" s="91">
        <f t="array" ref="AE32">IF(AE$4&lt;$D32,0,IF(AE$4&gt;$F$21,0,IF(AE$4=$F$21,$F32-SUM($Z32:AD32),MIN($F32*INDEX($AA$24:$DB$24,AE$4-$D32+1),$F32-SUM($Z32:AD32)))))</f>
        <v/>
      </c>
      <c r="AF32" s="91">
        <f t="array" ref="AF32">IF(AF$4&lt;$D32,0,IF(AF$4&gt;$F$21,0,IF(AF$4=$F$21,$F32-SUM($Z32:AE32),MIN($F32*INDEX($AA$24:$DB$24,AF$4-$D32+1),$F32-SUM($Z32:AE32)))))</f>
        <v/>
      </c>
      <c r="AG32" s="91">
        <f t="array" ref="AG32">IF(AG$4&lt;$D32,0,IF(AG$4&gt;$F$21,0,IF(AG$4=$F$21,$F32-SUM($Z32:AF32),MIN($F32*INDEX($AA$24:$DB$24,AG$4-$D32+1),$F32-SUM($Z32:AF32)))))</f>
        <v/>
      </c>
      <c r="AH32" s="91">
        <f t="array" ref="AH32">IF(AH$4&lt;$D32,0,IF(AH$4&gt;$F$21,0,IF(AH$4=$F$21,$F32-SUM($Z32:AG32),MIN($F32*INDEX($AA$24:$DB$24,AH$4-$D32+1),$F32-SUM($Z32:AG32)))))</f>
        <v/>
      </c>
      <c r="AI32" s="91">
        <f t="array" ref="AI32">IF(AI$4&lt;$D32,0,IF(AI$4&gt;$F$21,0,IF(AI$4=$F$21,$F32-SUM($Z32:AH32),MIN($F32*INDEX($AA$24:$DB$24,AI$4-$D32+1),$F32-SUM($Z32:AH32)))))</f>
        <v/>
      </c>
      <c r="AJ32" s="91">
        <f t="array" ref="AJ32">IF(AJ$4&lt;$D32,0,IF(AJ$4&gt;$F$21,0,IF(AJ$4=$F$21,$F32-SUM($Z32:AI32),MIN($F32*INDEX($AA$24:$DB$24,AJ$4-$D32+1),$F32-SUM($Z32:AI32)))))</f>
        <v/>
      </c>
      <c r="AK32" s="91">
        <f t="array" ref="AK32">IF(AK$4&lt;$D32,0,IF(AK$4&gt;$F$21,0,IF(AK$4=$F$21,$F32-SUM($Z32:AJ32),MIN($F32*INDEX($AA$24:$DB$24,AK$4-$D32+1),$F32-SUM($Z32:AJ32)))))</f>
        <v/>
      </c>
      <c r="AL32" s="91">
        <f t="array" ref="AL32">IF(AL$4&lt;$D32,0,IF(AL$4&gt;$F$21,0,IF(AL$4=$F$21,$F32-SUM($Z32:AK32),MIN($F32*INDEX($AA$24:$DB$24,AL$4-$D32+1),$F32-SUM($Z32:AK32)))))</f>
        <v/>
      </c>
      <c r="AM32" s="91">
        <f t="array" ref="AM32">IF(AM$4&lt;$D32,0,IF(AM$4&gt;$F$21,0,IF(AM$4=$F$21,$F32-SUM($Z32:AL32),MIN($F32*INDEX($AA$24:$DB$24,AM$4-$D32+1),$F32-SUM($Z32:AL32)))))</f>
        <v/>
      </c>
      <c r="AN32" s="91">
        <f t="array" ref="AN32">IF(AN$4&lt;$D32,0,IF(AN$4&gt;$F$21,0,IF(AN$4=$F$21,$F32-SUM($Z32:AM32),MIN($F32*INDEX($AA$24:$DB$24,AN$4-$D32+1),$F32-SUM($Z32:AM32)))))</f>
        <v/>
      </c>
      <c r="AO32" s="91">
        <f t="array" ref="AO32">IF(AO$4&lt;$D32,0,IF(AO$4&gt;$F$21,0,IF(AO$4=$F$21,$F32-SUM($Z32:AN32),MIN($F32*INDEX($AA$24:$DB$24,AO$4-$D32+1),$F32-SUM($Z32:AN32)))))</f>
        <v/>
      </c>
      <c r="AP32" s="91">
        <f t="array" ref="AP32">IF(AP$4&lt;$D32,0,IF(AP$4&gt;$F$21,0,IF(AP$4=$F$21,$F32-SUM($Z32:AO32),MIN($F32*INDEX($AA$24:$DB$24,AP$4-$D32+1),$F32-SUM($Z32:AO32)))))</f>
        <v/>
      </c>
      <c r="AQ32" s="91">
        <f t="array" ref="AQ32">IF(AQ$4&lt;$D32,0,IF(AQ$4&gt;$F$21,0,IF(AQ$4=$F$21,$F32-SUM($Z32:AP32),MIN($F32*INDEX($AA$24:$DB$24,AQ$4-$D32+1),$F32-SUM($Z32:AP32)))))</f>
        <v/>
      </c>
      <c r="AR32" s="91">
        <f t="array" ref="AR32">IF(AR$4&lt;$D32,0,IF(AR$4&gt;$F$21,0,IF(AR$4=$F$21,$F32-SUM($Z32:AQ32),MIN($F32*INDEX($AA$24:$DB$24,AR$4-$D32+1),$F32-SUM($Z32:AQ32)))))</f>
        <v/>
      </c>
      <c r="AS32" s="91">
        <f t="array" ref="AS32">IF(AS$4&lt;$D32,0,IF(AS$4&gt;$F$21,0,IF(AS$4=$F$21,$F32-SUM($Z32:AR32),MIN($F32*INDEX($AA$24:$DB$24,AS$4-$D32+1),$F32-SUM($Z32:AR32)))))</f>
        <v/>
      </c>
      <c r="AT32" s="91">
        <f t="array" ref="AT32">IF(AT$4&lt;$D32,0,IF(AT$4&gt;$F$21,0,IF(AT$4=$F$21,$F32-SUM($Z32:AS32),MIN($F32*INDEX($AA$24:$DB$24,AT$4-$D32+1),$F32-SUM($Z32:AS32)))))</f>
        <v/>
      </c>
      <c r="AU32" s="91">
        <f t="array" ref="AU32">IF(AU$4&lt;$D32,0,IF(AU$4&gt;$F$21,0,IF(AU$4=$F$21,$F32-SUM($Z32:AT32),MIN($F32*INDEX($AA$24:$DB$24,AU$4-$D32+1),$F32-SUM($Z32:AT32)))))</f>
        <v/>
      </c>
      <c r="AV32" s="91">
        <f t="array" ref="AV32">IF(AV$4&lt;$D32,0,IF(AV$4&gt;$F$21,0,IF(AV$4=$F$21,$F32-SUM($Z32:AU32),MIN($F32*INDEX($AA$24:$DB$24,AV$4-$D32+1),$F32-SUM($Z32:AU32)))))</f>
        <v/>
      </c>
      <c r="AW32" s="91">
        <f t="array" ref="AW32">IF(AW$4&lt;$D32,0,IF(AW$4&gt;$F$21,0,IF(AW$4=$F$21,$F32-SUM($Z32:AV32),MIN($F32*INDEX($AA$24:$DB$24,AW$4-$D32+1),$F32-SUM($Z32:AV32)))))</f>
        <v/>
      </c>
      <c r="AX32" s="91">
        <f t="array" ref="AX32">IF(AX$4&lt;$D32,0,IF(AX$4&gt;$F$21,0,IF(AX$4=$F$21,$F32-SUM($Z32:AW32),MIN($F32*INDEX($AA$24:$DB$24,AX$4-$D32+1),$F32-SUM($Z32:AW32)))))</f>
        <v/>
      </c>
      <c r="AY32" s="91">
        <f t="array" ref="AY32">IF(AY$4&lt;$D32,0,IF(AY$4&gt;$F$21,0,IF(AY$4=$F$21,$F32-SUM($Z32:AX32),MIN($F32*INDEX($AA$24:$DB$24,AY$4-$D32+1),$F32-SUM($Z32:AX32)))))</f>
        <v/>
      </c>
      <c r="AZ32" s="91">
        <f t="array" ref="AZ32">IF(AZ$4&lt;$D32,0,IF(AZ$4&gt;$F$21,0,IF(AZ$4=$F$21,$F32-SUM($Z32:AY32),MIN($F32*INDEX($AA$24:$DB$24,AZ$4-$D32+1),$F32-SUM($Z32:AY32)))))</f>
        <v/>
      </c>
      <c r="BA32" s="91">
        <f t="array" ref="BA32">IF(BA$4&lt;$D32,0,IF(BA$4&gt;$F$21,0,IF(BA$4=$F$21,$F32-SUM($Z32:AZ32),MIN($F32*INDEX($AA$24:$DB$24,BA$4-$D32+1),$F32-SUM($Z32:AZ32)))))</f>
        <v/>
      </c>
      <c r="BB32" s="91">
        <f t="array" ref="BB32">IF(BB$4&lt;$D32,0,IF(BB$4&gt;$F$21,0,IF(BB$4=$F$21,$F32-SUM($Z32:BA32),MIN($F32*INDEX($AA$24:$DB$24,BB$4-$D32+1),$F32-SUM($Z32:BA32)))))</f>
        <v/>
      </c>
      <c r="BC32" s="91">
        <f t="array" ref="BC32">IF(BC$4&lt;$D32,0,IF(BC$4&gt;$F$21,0,IF(BC$4=$F$21,$F32-SUM($Z32:BB32),MIN($F32*INDEX($AA$24:$DB$24,BC$4-$D32+1),$F32-SUM($Z32:BB32)))))</f>
        <v/>
      </c>
      <c r="BD32" s="91">
        <f t="array" ref="BD32">IF(BD$4&lt;$D32,0,IF(BD$4&gt;$F$21,0,IF(BD$4=$F$21,$F32-SUM($Z32:BC32),MIN($F32*INDEX($AA$24:$DB$24,BD$4-$D32+1),$F32-SUM($Z32:BC32)))))</f>
        <v/>
      </c>
      <c r="BE32" s="91">
        <f t="array" ref="BE32">IF(BE$4&lt;$D32,0,IF(BE$4&gt;$F$21,0,IF(BE$4=$F$21,$F32-SUM($Z32:BD32),MIN($F32*INDEX($AA$24:$DB$24,BE$4-$D32+1),$F32-SUM($Z32:BD32)))))</f>
        <v/>
      </c>
      <c r="BF32" s="91">
        <f t="array" ref="BF32">IF(BF$4&lt;$D32,0,IF(BF$4&gt;$F$21,0,IF(BF$4=$F$21,$F32-SUM($Z32:BE32),MIN($F32*INDEX($AA$24:$DB$24,BF$4-$D32+1),$F32-SUM($Z32:BE32)))))</f>
        <v/>
      </c>
      <c r="BG32" s="91">
        <f t="array" ref="BG32">IF(BG$4&lt;$D32,0,IF(BG$4&gt;$F$21,0,IF(BG$4=$F$21,$F32-SUM($Z32:BF32),MIN($F32*INDEX($AA$24:$DB$24,BG$4-$D32+1),$F32-SUM($Z32:BF32)))))</f>
        <v/>
      </c>
      <c r="BH32" s="91">
        <f t="array" ref="BH32">IF(BH$4&lt;$D32,0,IF(BH$4&gt;$F$21,0,IF(BH$4=$F$21,$F32-SUM($Z32:BG32),MIN($F32*INDEX($AA$24:$DB$24,BH$4-$D32+1),$F32-SUM($Z32:BG32)))))</f>
        <v/>
      </c>
      <c r="BI32" s="91">
        <f t="array" ref="BI32">IF(BI$4&lt;$D32,0,IF(BI$4&gt;$F$21,0,IF(BI$4=$F$21,$F32-SUM($Z32:BH32),MIN($F32*INDEX($AA$24:$DB$24,BI$4-$D32+1),$F32-SUM($Z32:BH32)))))</f>
        <v/>
      </c>
      <c r="BJ32" s="91">
        <f t="array" ref="BJ32">IF(BJ$4&lt;$D32,0,IF(BJ$4&gt;$F$21,0,IF(BJ$4=$F$21,$F32-SUM($Z32:BI32),MIN($F32*INDEX($AA$24:$DB$24,BJ$4-$D32+1),$F32-SUM($Z32:BI32)))))</f>
        <v/>
      </c>
      <c r="BK32" s="91">
        <f t="array" ref="BK32">IF(BK$4&lt;$D32,0,IF(BK$4&gt;$F$21,0,IF(BK$4=$F$21,$F32-SUM($Z32:BJ32),MIN($F32*INDEX($AA$24:$DB$24,BK$4-$D32+1),$F32-SUM($Z32:BJ32)))))</f>
        <v/>
      </c>
      <c r="BL32" s="91">
        <f t="array" ref="BL32">IF(BL$4&lt;$D32,0,IF(BL$4&gt;$F$21,0,IF(BL$4=$F$21,$F32-SUM($Z32:BK32),MIN($F32*INDEX($AA$24:$DB$24,BL$4-$D32+1),$F32-SUM($Z32:BK32)))))</f>
        <v/>
      </c>
      <c r="BM32" s="91">
        <f t="array" ref="BM32">IF(BM$4&lt;$D32,0,IF(BM$4&gt;$F$21,0,IF(BM$4=$F$21,$F32-SUM($Z32:BL32),MIN($F32*INDEX($AA$24:$DB$24,BM$4-$D32+1),$F32-SUM($Z32:BL32)))))</f>
        <v/>
      </c>
      <c r="BN32" s="91">
        <f t="array" ref="BN32">IF(BN$4&lt;$D32,0,IF(BN$4&gt;$F$21,0,IF(BN$4=$F$21,$F32-SUM($Z32:BM32),MIN($F32*INDEX($AA$24:$DB$24,BN$4-$D32+1),$F32-SUM($Z32:BM32)))))</f>
        <v/>
      </c>
      <c r="BO32" s="91">
        <f t="array" ref="BO32">IF(BO$4&lt;$D32,0,IF(BO$4&gt;$F$21,0,IF(BO$4=$F$21,$F32-SUM($Z32:BN32),MIN($F32*INDEX($AA$24:$DB$24,BO$4-$D32+1),$F32-SUM($Z32:BN32)))))</f>
        <v/>
      </c>
      <c r="BP32" s="91">
        <f t="array" ref="BP32">IF(BP$4&lt;$D32,0,IF(BP$4&gt;$F$21,0,IF(BP$4=$F$21,$F32-SUM($Z32:BO32),MIN($F32*INDEX($AA$24:$DB$24,BP$4-$D32+1),$F32-SUM($Z32:BO32)))))</f>
        <v/>
      </c>
      <c r="BQ32" s="91">
        <f t="array" ref="BQ32">IF(BQ$4&lt;$D32,0,IF(BQ$4&gt;$F$21,0,IF(BQ$4=$F$21,$F32-SUM($Z32:BP32),MIN($F32*INDEX($AA$24:$DB$24,BQ$4-$D32+1),$F32-SUM($Z32:BP32)))))</f>
        <v/>
      </c>
      <c r="BR32" s="91">
        <f t="array" ref="BR32">IF(BR$4&lt;$D32,0,IF(BR$4&gt;$F$21,0,IF(BR$4=$F$21,$F32-SUM($Z32:BQ32),MIN($F32*INDEX($AA$24:$DB$24,BR$4-$D32+1),$F32-SUM($Z32:BQ32)))))</f>
        <v/>
      </c>
      <c r="BS32" s="91">
        <f t="array" ref="BS32">IF(BS$4&lt;$D32,0,IF(BS$4&gt;$F$21,0,IF(BS$4=$F$21,$F32-SUM($Z32:BR32),MIN($F32*INDEX($AA$24:$DB$24,BS$4-$D32+1),$F32-SUM($Z32:BR32)))))</f>
        <v/>
      </c>
      <c r="BT32" s="91">
        <f t="array" ref="BT32">IF(BT$4&lt;$D32,0,IF(BT$4&gt;$F$21,0,IF(BT$4=$F$21,$F32-SUM($Z32:BS32),MIN($F32*INDEX($AA$24:$DB$24,BT$4-$D32+1),$F32-SUM($Z32:BS32)))))</f>
        <v/>
      </c>
      <c r="BU32" s="91">
        <f t="array" ref="BU32">IF(BU$4&lt;$D32,0,IF(BU$4&gt;$F$21,0,IF(BU$4=$F$21,$F32-SUM($Z32:BT32),MIN($F32*INDEX($AA$24:$DB$24,BU$4-$D32+1),$F32-SUM($Z32:BT32)))))</f>
        <v/>
      </c>
      <c r="BV32" s="91">
        <f t="array" ref="BV32">IF(BV$4&lt;$D32,0,IF(BV$4&gt;$F$21,0,IF(BV$4=$F$21,$F32-SUM($Z32:BU32),MIN($F32*INDEX($AA$24:$DB$24,BV$4-$D32+1),$F32-SUM($Z32:BU32)))))</f>
        <v/>
      </c>
      <c r="BW32" s="91">
        <f t="array" ref="BW32">IF(BW$4&lt;$D32,0,IF(BW$4&gt;$F$21,0,IF(BW$4=$F$21,$F32-SUM($Z32:BV32),MIN($F32*INDEX($AA$24:$DB$24,BW$4-$D32+1),$F32-SUM($Z32:BV32)))))</f>
        <v/>
      </c>
      <c r="BX32" s="91">
        <f t="array" ref="BX32">IF(BX$4&lt;$D32,0,IF(BX$4&gt;$F$21,0,IF(BX$4=$F$21,$F32-SUM($Z32:BW32),MIN($F32*INDEX($AA$24:$DB$24,BX$4-$D32+1),$F32-SUM($Z32:BW32)))))</f>
        <v/>
      </c>
      <c r="BY32" s="91">
        <f t="array" ref="BY32">IF(BY$4&lt;$D32,0,IF(BY$4&gt;$F$21,0,IF(BY$4=$F$21,$F32-SUM($Z32:BX32),MIN($F32*INDEX($AA$24:$DB$24,BY$4-$D32+1),$F32-SUM($Z32:BX32)))))</f>
        <v/>
      </c>
      <c r="BZ32" s="91">
        <f t="array" ref="BZ32">IF(BZ$4&lt;$D32,0,IF(BZ$4&gt;$F$21,0,IF(BZ$4=$F$21,$F32-SUM($Z32:BY32),MIN($F32*INDEX($AA$24:$DB$24,BZ$4-$D32+1),$F32-SUM($Z32:BY32)))))</f>
        <v/>
      </c>
      <c r="CA32" s="91">
        <f t="array" ref="CA32">IF(CA$4&lt;$D32,0,IF(CA$4&gt;$F$21,0,IF(CA$4=$F$21,$F32-SUM($Z32:BZ32),MIN($F32*INDEX($AA$24:$DB$24,CA$4-$D32+1),$F32-SUM($Z32:BZ32)))))</f>
        <v/>
      </c>
      <c r="CB32" s="91">
        <f t="array" ref="CB32">IF(CB$4&lt;$D32,0,IF(CB$4&gt;$F$21,0,IF(CB$4=$F$21,$F32-SUM($Z32:CA32),MIN($F32*INDEX($AA$24:$DB$24,CB$4-$D32+1),$F32-SUM($Z32:CA32)))))</f>
        <v/>
      </c>
      <c r="CC32" s="91">
        <f t="array" ref="CC32">IF(CC$4&lt;$D32,0,IF(CC$4&gt;$F$21,0,IF(CC$4=$F$21,$F32-SUM($Z32:CB32),MIN($F32*INDEX($AA$24:$DB$24,CC$4-$D32+1),$F32-SUM($Z32:CB32)))))</f>
        <v/>
      </c>
      <c r="CD32" s="91">
        <f t="array" ref="CD32">IF(CD$4&lt;$D32,0,IF(CD$4&gt;$F$21,0,IF(CD$4=$F$21,$F32-SUM($Z32:CC32),MIN($F32*INDEX($AA$24:$DB$24,CD$4-$D32+1),$F32-SUM($Z32:CC32)))))</f>
        <v/>
      </c>
      <c r="CE32" s="91">
        <f t="array" ref="CE32">IF(CE$4&lt;$D32,0,IF(CE$4&gt;$F$21,0,IF(CE$4=$F$21,$F32-SUM($Z32:CD32),MIN($F32*INDEX($AA$24:$DB$24,CE$4-$D32+1),$F32-SUM($Z32:CD32)))))</f>
        <v/>
      </c>
      <c r="CF32" s="91">
        <f t="array" ref="CF32">IF(CF$4&lt;$D32,0,IF(CF$4&gt;$F$21,0,IF(CF$4=$F$21,$F32-SUM($Z32:CE32),MIN($F32*INDEX($AA$24:$DB$24,CF$4-$D32+1),$F32-SUM($Z32:CE32)))))</f>
        <v/>
      </c>
      <c r="CG32" s="91">
        <f t="array" ref="CG32">IF(CG$4&lt;$D32,0,IF(CG$4&gt;$F$21,0,IF(CG$4=$F$21,$F32-SUM($Z32:CF32),MIN($F32*INDEX($AA$24:$DB$24,CG$4-$D32+1),$F32-SUM($Z32:CF32)))))</f>
        <v/>
      </c>
      <c r="CH32" s="91">
        <f t="array" ref="CH32">IF(CH$4&lt;$D32,0,IF(CH$4&gt;$F$21,0,IF(CH$4=$F$21,$F32-SUM($Z32:CG32),MIN($F32*INDEX($AA$24:$DB$24,CH$4-$D32+1),$F32-SUM($Z32:CG32)))))</f>
        <v/>
      </c>
      <c r="CI32" s="91">
        <f t="array" ref="CI32">IF(CI$4&lt;$D32,0,IF(CI$4&gt;$F$21,0,IF(CI$4=$F$21,$F32-SUM($Z32:CH32),MIN($F32*INDEX($AA$24:$DB$24,CI$4-$D32+1),$F32-SUM($Z32:CH32)))))</f>
        <v/>
      </c>
      <c r="CJ32" s="91">
        <f t="array" ref="CJ32">IF(CJ$4&lt;$D32,0,IF(CJ$4&gt;$F$21,0,IF(CJ$4=$F$21,$F32-SUM($Z32:CI32),MIN($F32*INDEX($AA$24:$DB$24,CJ$4-$D32+1),$F32-SUM($Z32:CI32)))))</f>
        <v/>
      </c>
      <c r="CK32" s="91">
        <f t="array" ref="CK32">IF(CK$4&lt;$D32,0,IF(CK$4&gt;$F$21,0,IF(CK$4=$F$21,$F32-SUM($Z32:CJ32),MIN($F32*INDEX($AA$24:$DB$24,CK$4-$D32+1),$F32-SUM($Z32:CJ32)))))</f>
        <v/>
      </c>
      <c r="CL32" s="91">
        <f t="array" ref="CL32">IF(CL$4&lt;$D32,0,IF(CL$4&gt;$F$21,0,IF(CL$4=$F$21,$F32-SUM($Z32:CK32),MIN($F32*INDEX($AA$24:$DB$24,CL$4-$D32+1),$F32-SUM($Z32:CK32)))))</f>
        <v/>
      </c>
      <c r="CM32" s="91">
        <f t="array" ref="CM32">IF(CM$4&lt;$D32,0,IF(CM$4&gt;$F$21,0,IF(CM$4=$F$21,$F32-SUM($Z32:CL32),MIN($F32*INDEX($AA$24:$DB$24,CM$4-$D32+1),$F32-SUM($Z32:CL32)))))</f>
        <v/>
      </c>
      <c r="CN32" s="91">
        <f t="array" ref="CN32">IF(CN$4&lt;$D32,0,IF(CN$4&gt;$F$21,0,IF(CN$4=$F$21,$F32-SUM($Z32:CM32),MIN($F32*INDEX($AA$24:$DB$24,CN$4-$D32+1),$F32-SUM($Z32:CM32)))))</f>
        <v/>
      </c>
      <c r="CO32" s="91">
        <f t="array" ref="CO32">IF(CO$4&lt;$D32,0,IF(CO$4&gt;$F$21,0,IF(CO$4=$F$21,$F32-SUM($Z32:CN32),MIN($F32*INDEX($AA$24:$DB$24,CO$4-$D32+1),$F32-SUM($Z32:CN32)))))</f>
        <v/>
      </c>
      <c r="CP32" s="91">
        <f t="array" ref="CP32">IF(CP$4&lt;$D32,0,IF(CP$4&gt;$F$21,0,IF(CP$4=$F$21,$F32-SUM($Z32:CO32),MIN($F32*INDEX($AA$24:$DB$24,CP$4-$D32+1),$F32-SUM($Z32:CO32)))))</f>
        <v/>
      </c>
      <c r="CQ32" s="91">
        <f t="array" ref="CQ32">IF(CQ$4&lt;$D32,0,IF(CQ$4&gt;$F$21,0,IF(CQ$4=$F$21,$F32-SUM($Z32:CP32),MIN($F32*INDEX($AA$24:$DB$24,CQ$4-$D32+1),$F32-SUM($Z32:CP32)))))</f>
        <v/>
      </c>
      <c r="CR32" s="91">
        <f t="array" ref="CR32">IF(CR$4&lt;$D32,0,IF(CR$4&gt;$F$21,0,IF(CR$4=$F$21,$F32-SUM($Z32:CQ32),MIN($F32*INDEX($AA$24:$DB$24,CR$4-$D32+1),$F32-SUM($Z32:CQ32)))))</f>
        <v/>
      </c>
      <c r="CS32" s="91">
        <f t="array" ref="CS32">IF(CS$4&lt;$D32,0,IF(CS$4&gt;$F$21,0,IF(CS$4=$F$21,$F32-SUM($Z32:CR32),MIN($F32*INDEX($AA$24:$DB$24,CS$4-$D32+1),$F32-SUM($Z32:CR32)))))</f>
        <v/>
      </c>
      <c r="CT32" s="91">
        <f t="array" ref="CT32">IF(CT$4&lt;$D32,0,IF(CT$4&gt;$F$21,0,IF(CT$4=$F$21,$F32-SUM($Z32:CS32),MIN($F32*INDEX($AA$24:$DB$24,CT$4-$D32+1),$F32-SUM($Z32:CS32)))))</f>
        <v/>
      </c>
      <c r="CU32" s="91">
        <f t="array" ref="CU32">IF(CU$4&lt;$D32,0,IF(CU$4&gt;$F$21,0,IF(CU$4=$F$21,$F32-SUM($Z32:CT32),MIN($F32*INDEX($AA$24:$DB$24,CU$4-$D32+1),$F32-SUM($Z32:CT32)))))</f>
        <v/>
      </c>
      <c r="CV32" s="91">
        <f t="array" ref="CV32">IF(CV$4&lt;$D32,0,IF(CV$4&gt;$F$21,0,IF(CV$4=$F$21,$F32-SUM($Z32:CU32),MIN($F32*INDEX($AA$24:$DB$24,CV$4-$D32+1),$F32-SUM($Z32:CU32)))))</f>
        <v/>
      </c>
      <c r="CW32" s="91">
        <f t="array" ref="CW32">IF(CW$4&lt;$D32,0,IF(CW$4&gt;$F$21,0,IF(CW$4=$F$21,$F32-SUM($Z32:CV32),MIN($F32*INDEX($AA$24:$DB$24,CW$4-$D32+1),$F32-SUM($Z32:CV32)))))</f>
        <v/>
      </c>
      <c r="CX32" s="91">
        <f t="array" ref="CX32">IF(CX$4&lt;$D32,0,IF(CX$4&gt;$F$21,0,IF(CX$4=$F$21,$F32-SUM($Z32:CW32),MIN($F32*INDEX($AA$24:$DB$24,CX$4-$D32+1),$F32-SUM($Z32:CW32)))))</f>
        <v/>
      </c>
      <c r="CY32" s="91">
        <f t="array" ref="CY32">IF(CY$4&lt;$D32,0,IF(CY$4&gt;$F$21,0,IF(CY$4=$F$21,$F32-SUM($Z32:CX32),MIN($F32*INDEX($AA$24:$DB$24,CY$4-$D32+1),$F32-SUM($Z32:CX32)))))</f>
        <v/>
      </c>
      <c r="CZ32" s="91">
        <f t="array" ref="CZ32">IF(CZ$4&lt;$D32,0,IF(CZ$4&gt;$F$21,0,IF(CZ$4=$F$21,$F32-SUM($Z32:CY32),MIN($F32*INDEX($AA$24:$DB$24,CZ$4-$D32+1),$F32-SUM($Z32:CY32)))))</f>
        <v/>
      </c>
      <c r="DA32" s="91">
        <f t="array" ref="DA32">IF(DA$4&lt;$D32,0,IF(DA$4&gt;$F$21,0,IF(DA$4=$F$21,$F32-SUM($Z32:CZ32),MIN($F32*INDEX($AA$24:$DB$24,DA$4-$D32+1),$F32-SUM($Z32:CZ32)))))</f>
        <v/>
      </c>
      <c r="DB32" s="91">
        <f t="array" ref="DB32">IF(DB$4&lt;$D32,0,IF(DB$4&gt;$F$21,0,IF(DB$4=$F$21,$F32-SUM($Z32:DA32),MIN($F32*INDEX($AA$24:$DB$24,DB$4-$D32+1),$F32-SUM($Z32:DA32)))))</f>
        <v/>
      </c>
    </row>
    <row r="33" outlineLevel="3">
      <c r="D33" s="2" t="n">
        <v>8</v>
      </c>
      <c r="E33" s="2" t="inlineStr">
        <is>
          <t>Total Capex Year 8</t>
        </is>
      </c>
      <c r="F33" s="87" t="n">
        <v>0</v>
      </c>
      <c r="G33" s="87">
        <f>SUM(AA33:DB33)-F33</f>
        <v/>
      </c>
      <c r="AA33" s="91">
        <f t="array" ref="AA33">IF(AA$4&lt;$D33,0,IF(AA$4&gt;$F$21,0,IF(AA$4=$F$21,$F33-SUM($Z33:Z33),MIN($F33*INDEX($AA$24:$DB$24,AA$4-$D33+1),$F33-SUM($Z33:Z33)))))</f>
        <v/>
      </c>
      <c r="AB33" s="91">
        <f t="array" ref="AB33">IF(AB$4&lt;$D33,0,IF(AB$4&gt;$F$21,0,IF(AB$4=$F$21,$F33-SUM($Z33:AA33),MIN($F33*INDEX($AA$24:$DB$24,AB$4-$D33+1),$F33-SUM($Z33:AA33)))))</f>
        <v/>
      </c>
      <c r="AC33" s="91">
        <f t="array" ref="AC33">IF(AC$4&lt;$D33,0,IF(AC$4&gt;$F$21,0,IF(AC$4=$F$21,$F33-SUM($Z33:AB33),MIN($F33*INDEX($AA$24:$DB$24,AC$4-$D33+1),$F33-SUM($Z33:AB33)))))</f>
        <v/>
      </c>
      <c r="AD33" s="91">
        <f t="array" ref="AD33">IF(AD$4&lt;$D33,0,IF(AD$4&gt;$F$21,0,IF(AD$4=$F$21,$F33-SUM($Z33:AC33),MIN($F33*INDEX($AA$24:$DB$24,AD$4-$D33+1),$F33-SUM($Z33:AC33)))))</f>
        <v/>
      </c>
      <c r="AE33" s="91">
        <f t="array" ref="AE33">IF(AE$4&lt;$D33,0,IF(AE$4&gt;$F$21,0,IF(AE$4=$F$21,$F33-SUM($Z33:AD33),MIN($F33*INDEX($AA$24:$DB$24,AE$4-$D33+1),$F33-SUM($Z33:AD33)))))</f>
        <v/>
      </c>
      <c r="AF33" s="91">
        <f t="array" ref="AF33">IF(AF$4&lt;$D33,0,IF(AF$4&gt;$F$21,0,IF(AF$4=$F$21,$F33-SUM($Z33:AE33),MIN($F33*INDEX($AA$24:$DB$24,AF$4-$D33+1),$F33-SUM($Z33:AE33)))))</f>
        <v/>
      </c>
      <c r="AG33" s="91">
        <f t="array" ref="AG33">IF(AG$4&lt;$D33,0,IF(AG$4&gt;$F$21,0,IF(AG$4=$F$21,$F33-SUM($Z33:AF33),MIN($F33*INDEX($AA$24:$DB$24,AG$4-$D33+1),$F33-SUM($Z33:AF33)))))</f>
        <v/>
      </c>
      <c r="AH33" s="91">
        <f t="array" ref="AH33">IF(AH$4&lt;$D33,0,IF(AH$4&gt;$F$21,0,IF(AH$4=$F$21,$F33-SUM($Z33:AG33),MIN($F33*INDEX($AA$24:$DB$24,AH$4-$D33+1),$F33-SUM($Z33:AG33)))))</f>
        <v/>
      </c>
      <c r="AI33" s="91">
        <f t="array" ref="AI33">IF(AI$4&lt;$D33,0,IF(AI$4&gt;$F$21,0,IF(AI$4=$F$21,$F33-SUM($Z33:AH33),MIN($F33*INDEX($AA$24:$DB$24,AI$4-$D33+1),$F33-SUM($Z33:AH33)))))</f>
        <v/>
      </c>
      <c r="AJ33" s="91">
        <f t="array" ref="AJ33">IF(AJ$4&lt;$D33,0,IF(AJ$4&gt;$F$21,0,IF(AJ$4=$F$21,$F33-SUM($Z33:AI33),MIN($F33*INDEX($AA$24:$DB$24,AJ$4-$D33+1),$F33-SUM($Z33:AI33)))))</f>
        <v/>
      </c>
      <c r="AK33" s="91">
        <f t="array" ref="AK33">IF(AK$4&lt;$D33,0,IF(AK$4&gt;$F$21,0,IF(AK$4=$F$21,$F33-SUM($Z33:AJ33),MIN($F33*INDEX($AA$24:$DB$24,AK$4-$D33+1),$F33-SUM($Z33:AJ33)))))</f>
        <v/>
      </c>
      <c r="AL33" s="91">
        <f t="array" ref="AL33">IF(AL$4&lt;$D33,0,IF(AL$4&gt;$F$21,0,IF(AL$4=$F$21,$F33-SUM($Z33:AK33),MIN($F33*INDEX($AA$24:$DB$24,AL$4-$D33+1),$F33-SUM($Z33:AK33)))))</f>
        <v/>
      </c>
      <c r="AM33" s="91">
        <f t="array" ref="AM33">IF(AM$4&lt;$D33,0,IF(AM$4&gt;$F$21,0,IF(AM$4=$F$21,$F33-SUM($Z33:AL33),MIN($F33*INDEX($AA$24:$DB$24,AM$4-$D33+1),$F33-SUM($Z33:AL33)))))</f>
        <v/>
      </c>
      <c r="AN33" s="91">
        <f t="array" ref="AN33">IF(AN$4&lt;$D33,0,IF(AN$4&gt;$F$21,0,IF(AN$4=$F$21,$F33-SUM($Z33:AM33),MIN($F33*INDEX($AA$24:$DB$24,AN$4-$D33+1),$F33-SUM($Z33:AM33)))))</f>
        <v/>
      </c>
      <c r="AO33" s="91">
        <f t="array" ref="AO33">IF(AO$4&lt;$D33,0,IF(AO$4&gt;$F$21,0,IF(AO$4=$F$21,$F33-SUM($Z33:AN33),MIN($F33*INDEX($AA$24:$DB$24,AO$4-$D33+1),$F33-SUM($Z33:AN33)))))</f>
        <v/>
      </c>
      <c r="AP33" s="91">
        <f t="array" ref="AP33">IF(AP$4&lt;$D33,0,IF(AP$4&gt;$F$21,0,IF(AP$4=$F$21,$F33-SUM($Z33:AO33),MIN($F33*INDEX($AA$24:$DB$24,AP$4-$D33+1),$F33-SUM($Z33:AO33)))))</f>
        <v/>
      </c>
      <c r="AQ33" s="91">
        <f t="array" ref="AQ33">IF(AQ$4&lt;$D33,0,IF(AQ$4&gt;$F$21,0,IF(AQ$4=$F$21,$F33-SUM($Z33:AP33),MIN($F33*INDEX($AA$24:$DB$24,AQ$4-$D33+1),$F33-SUM($Z33:AP33)))))</f>
        <v/>
      </c>
      <c r="AR33" s="91">
        <f t="array" ref="AR33">IF(AR$4&lt;$D33,0,IF(AR$4&gt;$F$21,0,IF(AR$4=$F$21,$F33-SUM($Z33:AQ33),MIN($F33*INDEX($AA$24:$DB$24,AR$4-$D33+1),$F33-SUM($Z33:AQ33)))))</f>
        <v/>
      </c>
      <c r="AS33" s="91">
        <f t="array" ref="AS33">IF(AS$4&lt;$D33,0,IF(AS$4&gt;$F$21,0,IF(AS$4=$F$21,$F33-SUM($Z33:AR33),MIN($F33*INDEX($AA$24:$DB$24,AS$4-$D33+1),$F33-SUM($Z33:AR33)))))</f>
        <v/>
      </c>
      <c r="AT33" s="91">
        <f t="array" ref="AT33">IF(AT$4&lt;$D33,0,IF(AT$4&gt;$F$21,0,IF(AT$4=$F$21,$F33-SUM($Z33:AS33),MIN($F33*INDEX($AA$24:$DB$24,AT$4-$D33+1),$F33-SUM($Z33:AS33)))))</f>
        <v/>
      </c>
      <c r="AU33" s="91">
        <f t="array" ref="AU33">IF(AU$4&lt;$D33,0,IF(AU$4&gt;$F$21,0,IF(AU$4=$F$21,$F33-SUM($Z33:AT33),MIN($F33*INDEX($AA$24:$DB$24,AU$4-$D33+1),$F33-SUM($Z33:AT33)))))</f>
        <v/>
      </c>
      <c r="AV33" s="91">
        <f t="array" ref="AV33">IF(AV$4&lt;$D33,0,IF(AV$4&gt;$F$21,0,IF(AV$4=$F$21,$F33-SUM($Z33:AU33),MIN($F33*INDEX($AA$24:$DB$24,AV$4-$D33+1),$F33-SUM($Z33:AU33)))))</f>
        <v/>
      </c>
      <c r="AW33" s="91">
        <f t="array" ref="AW33">IF(AW$4&lt;$D33,0,IF(AW$4&gt;$F$21,0,IF(AW$4=$F$21,$F33-SUM($Z33:AV33),MIN($F33*INDEX($AA$24:$DB$24,AW$4-$D33+1),$F33-SUM($Z33:AV33)))))</f>
        <v/>
      </c>
      <c r="AX33" s="91">
        <f t="array" ref="AX33">IF(AX$4&lt;$D33,0,IF(AX$4&gt;$F$21,0,IF(AX$4=$F$21,$F33-SUM($Z33:AW33),MIN($F33*INDEX($AA$24:$DB$24,AX$4-$D33+1),$F33-SUM($Z33:AW33)))))</f>
        <v/>
      </c>
      <c r="AY33" s="91">
        <f t="array" ref="AY33">IF(AY$4&lt;$D33,0,IF(AY$4&gt;$F$21,0,IF(AY$4=$F$21,$F33-SUM($Z33:AX33),MIN($F33*INDEX($AA$24:$DB$24,AY$4-$D33+1),$F33-SUM($Z33:AX33)))))</f>
        <v/>
      </c>
      <c r="AZ33" s="91">
        <f t="array" ref="AZ33">IF(AZ$4&lt;$D33,0,IF(AZ$4&gt;$F$21,0,IF(AZ$4=$F$21,$F33-SUM($Z33:AY33),MIN($F33*INDEX($AA$24:$DB$24,AZ$4-$D33+1),$F33-SUM($Z33:AY33)))))</f>
        <v/>
      </c>
      <c r="BA33" s="91">
        <f t="array" ref="BA33">IF(BA$4&lt;$D33,0,IF(BA$4&gt;$F$21,0,IF(BA$4=$F$21,$F33-SUM($Z33:AZ33),MIN($F33*INDEX($AA$24:$DB$24,BA$4-$D33+1),$F33-SUM($Z33:AZ33)))))</f>
        <v/>
      </c>
      <c r="BB33" s="91">
        <f t="array" ref="BB33">IF(BB$4&lt;$D33,0,IF(BB$4&gt;$F$21,0,IF(BB$4=$F$21,$F33-SUM($Z33:BA33),MIN($F33*INDEX($AA$24:$DB$24,BB$4-$D33+1),$F33-SUM($Z33:BA33)))))</f>
        <v/>
      </c>
      <c r="BC33" s="91">
        <f t="array" ref="BC33">IF(BC$4&lt;$D33,0,IF(BC$4&gt;$F$21,0,IF(BC$4=$F$21,$F33-SUM($Z33:BB33),MIN($F33*INDEX($AA$24:$DB$24,BC$4-$D33+1),$F33-SUM($Z33:BB33)))))</f>
        <v/>
      </c>
      <c r="BD33" s="91">
        <f t="array" ref="BD33">IF(BD$4&lt;$D33,0,IF(BD$4&gt;$F$21,0,IF(BD$4=$F$21,$F33-SUM($Z33:BC33),MIN($F33*INDEX($AA$24:$DB$24,BD$4-$D33+1),$F33-SUM($Z33:BC33)))))</f>
        <v/>
      </c>
      <c r="BE33" s="91">
        <f t="array" ref="BE33">IF(BE$4&lt;$D33,0,IF(BE$4&gt;$F$21,0,IF(BE$4=$F$21,$F33-SUM($Z33:BD33),MIN($F33*INDEX($AA$24:$DB$24,BE$4-$D33+1),$F33-SUM($Z33:BD33)))))</f>
        <v/>
      </c>
      <c r="BF33" s="91">
        <f t="array" ref="BF33">IF(BF$4&lt;$D33,0,IF(BF$4&gt;$F$21,0,IF(BF$4=$F$21,$F33-SUM($Z33:BE33),MIN($F33*INDEX($AA$24:$DB$24,BF$4-$D33+1),$F33-SUM($Z33:BE33)))))</f>
        <v/>
      </c>
      <c r="BG33" s="91">
        <f t="array" ref="BG33">IF(BG$4&lt;$D33,0,IF(BG$4&gt;$F$21,0,IF(BG$4=$F$21,$F33-SUM($Z33:BF33),MIN($F33*INDEX($AA$24:$DB$24,BG$4-$D33+1),$F33-SUM($Z33:BF33)))))</f>
        <v/>
      </c>
      <c r="BH33" s="91">
        <f t="array" ref="BH33">IF(BH$4&lt;$D33,0,IF(BH$4&gt;$F$21,0,IF(BH$4=$F$21,$F33-SUM($Z33:BG33),MIN($F33*INDEX($AA$24:$DB$24,BH$4-$D33+1),$F33-SUM($Z33:BG33)))))</f>
        <v/>
      </c>
      <c r="BI33" s="91">
        <f t="array" ref="BI33">IF(BI$4&lt;$D33,0,IF(BI$4&gt;$F$21,0,IF(BI$4=$F$21,$F33-SUM($Z33:BH33),MIN($F33*INDEX($AA$24:$DB$24,BI$4-$D33+1),$F33-SUM($Z33:BH33)))))</f>
        <v/>
      </c>
      <c r="BJ33" s="91">
        <f t="array" ref="BJ33">IF(BJ$4&lt;$D33,0,IF(BJ$4&gt;$F$21,0,IF(BJ$4=$F$21,$F33-SUM($Z33:BI33),MIN($F33*INDEX($AA$24:$DB$24,BJ$4-$D33+1),$F33-SUM($Z33:BI33)))))</f>
        <v/>
      </c>
      <c r="BK33" s="91">
        <f t="array" ref="BK33">IF(BK$4&lt;$D33,0,IF(BK$4&gt;$F$21,0,IF(BK$4=$F$21,$F33-SUM($Z33:BJ33),MIN($F33*INDEX($AA$24:$DB$24,BK$4-$D33+1),$F33-SUM($Z33:BJ33)))))</f>
        <v/>
      </c>
      <c r="BL33" s="91">
        <f t="array" ref="BL33">IF(BL$4&lt;$D33,0,IF(BL$4&gt;$F$21,0,IF(BL$4=$F$21,$F33-SUM($Z33:BK33),MIN($F33*INDEX($AA$24:$DB$24,BL$4-$D33+1),$F33-SUM($Z33:BK33)))))</f>
        <v/>
      </c>
      <c r="BM33" s="91">
        <f t="array" ref="BM33">IF(BM$4&lt;$D33,0,IF(BM$4&gt;$F$21,0,IF(BM$4=$F$21,$F33-SUM($Z33:BL33),MIN($F33*INDEX($AA$24:$DB$24,BM$4-$D33+1),$F33-SUM($Z33:BL33)))))</f>
        <v/>
      </c>
      <c r="BN33" s="91">
        <f t="array" ref="BN33">IF(BN$4&lt;$D33,0,IF(BN$4&gt;$F$21,0,IF(BN$4=$F$21,$F33-SUM($Z33:BM33),MIN($F33*INDEX($AA$24:$DB$24,BN$4-$D33+1),$F33-SUM($Z33:BM33)))))</f>
        <v/>
      </c>
      <c r="BO33" s="91">
        <f t="array" ref="BO33">IF(BO$4&lt;$D33,0,IF(BO$4&gt;$F$21,0,IF(BO$4=$F$21,$F33-SUM($Z33:BN33),MIN($F33*INDEX($AA$24:$DB$24,BO$4-$D33+1),$F33-SUM($Z33:BN33)))))</f>
        <v/>
      </c>
      <c r="BP33" s="91">
        <f t="array" ref="BP33">IF(BP$4&lt;$D33,0,IF(BP$4&gt;$F$21,0,IF(BP$4=$F$21,$F33-SUM($Z33:BO33),MIN($F33*INDEX($AA$24:$DB$24,BP$4-$D33+1),$F33-SUM($Z33:BO33)))))</f>
        <v/>
      </c>
      <c r="BQ33" s="91">
        <f t="array" ref="BQ33">IF(BQ$4&lt;$D33,0,IF(BQ$4&gt;$F$21,0,IF(BQ$4=$F$21,$F33-SUM($Z33:BP33),MIN($F33*INDEX($AA$24:$DB$24,BQ$4-$D33+1),$F33-SUM($Z33:BP33)))))</f>
        <v/>
      </c>
      <c r="BR33" s="91">
        <f t="array" ref="BR33">IF(BR$4&lt;$D33,0,IF(BR$4&gt;$F$21,0,IF(BR$4=$F$21,$F33-SUM($Z33:BQ33),MIN($F33*INDEX($AA$24:$DB$24,BR$4-$D33+1),$F33-SUM($Z33:BQ33)))))</f>
        <v/>
      </c>
      <c r="BS33" s="91">
        <f t="array" ref="BS33">IF(BS$4&lt;$D33,0,IF(BS$4&gt;$F$21,0,IF(BS$4=$F$21,$F33-SUM($Z33:BR33),MIN($F33*INDEX($AA$24:$DB$24,BS$4-$D33+1),$F33-SUM($Z33:BR33)))))</f>
        <v/>
      </c>
      <c r="BT33" s="91">
        <f t="array" ref="BT33">IF(BT$4&lt;$D33,0,IF(BT$4&gt;$F$21,0,IF(BT$4=$F$21,$F33-SUM($Z33:BS33),MIN($F33*INDEX($AA$24:$DB$24,BT$4-$D33+1),$F33-SUM($Z33:BS33)))))</f>
        <v/>
      </c>
      <c r="BU33" s="91">
        <f t="array" ref="BU33">IF(BU$4&lt;$D33,0,IF(BU$4&gt;$F$21,0,IF(BU$4=$F$21,$F33-SUM($Z33:BT33),MIN($F33*INDEX($AA$24:$DB$24,BU$4-$D33+1),$F33-SUM($Z33:BT33)))))</f>
        <v/>
      </c>
      <c r="BV33" s="91">
        <f t="array" ref="BV33">IF(BV$4&lt;$D33,0,IF(BV$4&gt;$F$21,0,IF(BV$4=$F$21,$F33-SUM($Z33:BU33),MIN($F33*INDEX($AA$24:$DB$24,BV$4-$D33+1),$F33-SUM($Z33:BU33)))))</f>
        <v/>
      </c>
      <c r="BW33" s="91">
        <f t="array" ref="BW33">IF(BW$4&lt;$D33,0,IF(BW$4&gt;$F$21,0,IF(BW$4=$F$21,$F33-SUM($Z33:BV33),MIN($F33*INDEX($AA$24:$DB$24,BW$4-$D33+1),$F33-SUM($Z33:BV33)))))</f>
        <v/>
      </c>
      <c r="BX33" s="91">
        <f t="array" ref="BX33">IF(BX$4&lt;$D33,0,IF(BX$4&gt;$F$21,0,IF(BX$4=$F$21,$F33-SUM($Z33:BW33),MIN($F33*INDEX($AA$24:$DB$24,BX$4-$D33+1),$F33-SUM($Z33:BW33)))))</f>
        <v/>
      </c>
      <c r="BY33" s="91">
        <f t="array" ref="BY33">IF(BY$4&lt;$D33,0,IF(BY$4&gt;$F$21,0,IF(BY$4=$F$21,$F33-SUM($Z33:BX33),MIN($F33*INDEX($AA$24:$DB$24,BY$4-$D33+1),$F33-SUM($Z33:BX33)))))</f>
        <v/>
      </c>
      <c r="BZ33" s="91">
        <f t="array" ref="BZ33">IF(BZ$4&lt;$D33,0,IF(BZ$4&gt;$F$21,0,IF(BZ$4=$F$21,$F33-SUM($Z33:BY33),MIN($F33*INDEX($AA$24:$DB$24,BZ$4-$D33+1),$F33-SUM($Z33:BY33)))))</f>
        <v/>
      </c>
      <c r="CA33" s="91">
        <f t="array" ref="CA33">IF(CA$4&lt;$D33,0,IF(CA$4&gt;$F$21,0,IF(CA$4=$F$21,$F33-SUM($Z33:BZ33),MIN($F33*INDEX($AA$24:$DB$24,CA$4-$D33+1),$F33-SUM($Z33:BZ33)))))</f>
        <v/>
      </c>
      <c r="CB33" s="91">
        <f t="array" ref="CB33">IF(CB$4&lt;$D33,0,IF(CB$4&gt;$F$21,0,IF(CB$4=$F$21,$F33-SUM($Z33:CA33),MIN($F33*INDEX($AA$24:$DB$24,CB$4-$D33+1),$F33-SUM($Z33:CA33)))))</f>
        <v/>
      </c>
      <c r="CC33" s="91">
        <f t="array" ref="CC33">IF(CC$4&lt;$D33,0,IF(CC$4&gt;$F$21,0,IF(CC$4=$F$21,$F33-SUM($Z33:CB33),MIN($F33*INDEX($AA$24:$DB$24,CC$4-$D33+1),$F33-SUM($Z33:CB33)))))</f>
        <v/>
      </c>
      <c r="CD33" s="91">
        <f t="array" ref="CD33">IF(CD$4&lt;$D33,0,IF(CD$4&gt;$F$21,0,IF(CD$4=$F$21,$F33-SUM($Z33:CC33),MIN($F33*INDEX($AA$24:$DB$24,CD$4-$D33+1),$F33-SUM($Z33:CC33)))))</f>
        <v/>
      </c>
      <c r="CE33" s="91">
        <f t="array" ref="CE33">IF(CE$4&lt;$D33,0,IF(CE$4&gt;$F$21,0,IF(CE$4=$F$21,$F33-SUM($Z33:CD33),MIN($F33*INDEX($AA$24:$DB$24,CE$4-$D33+1),$F33-SUM($Z33:CD33)))))</f>
        <v/>
      </c>
      <c r="CF33" s="91">
        <f t="array" ref="CF33">IF(CF$4&lt;$D33,0,IF(CF$4&gt;$F$21,0,IF(CF$4=$F$21,$F33-SUM($Z33:CE33),MIN($F33*INDEX($AA$24:$DB$24,CF$4-$D33+1),$F33-SUM($Z33:CE33)))))</f>
        <v/>
      </c>
      <c r="CG33" s="91">
        <f t="array" ref="CG33">IF(CG$4&lt;$D33,0,IF(CG$4&gt;$F$21,0,IF(CG$4=$F$21,$F33-SUM($Z33:CF33),MIN($F33*INDEX($AA$24:$DB$24,CG$4-$D33+1),$F33-SUM($Z33:CF33)))))</f>
        <v/>
      </c>
      <c r="CH33" s="91">
        <f t="array" ref="CH33">IF(CH$4&lt;$D33,0,IF(CH$4&gt;$F$21,0,IF(CH$4=$F$21,$F33-SUM($Z33:CG33),MIN($F33*INDEX($AA$24:$DB$24,CH$4-$D33+1),$F33-SUM($Z33:CG33)))))</f>
        <v/>
      </c>
      <c r="CI33" s="91">
        <f t="array" ref="CI33">IF(CI$4&lt;$D33,0,IF(CI$4&gt;$F$21,0,IF(CI$4=$F$21,$F33-SUM($Z33:CH33),MIN($F33*INDEX($AA$24:$DB$24,CI$4-$D33+1),$F33-SUM($Z33:CH33)))))</f>
        <v/>
      </c>
      <c r="CJ33" s="91">
        <f t="array" ref="CJ33">IF(CJ$4&lt;$D33,0,IF(CJ$4&gt;$F$21,0,IF(CJ$4=$F$21,$F33-SUM($Z33:CI33),MIN($F33*INDEX($AA$24:$DB$24,CJ$4-$D33+1),$F33-SUM($Z33:CI33)))))</f>
        <v/>
      </c>
      <c r="CK33" s="91">
        <f t="array" ref="CK33">IF(CK$4&lt;$D33,0,IF(CK$4&gt;$F$21,0,IF(CK$4=$F$21,$F33-SUM($Z33:CJ33),MIN($F33*INDEX($AA$24:$DB$24,CK$4-$D33+1),$F33-SUM($Z33:CJ33)))))</f>
        <v/>
      </c>
      <c r="CL33" s="91">
        <f t="array" ref="CL33">IF(CL$4&lt;$D33,0,IF(CL$4&gt;$F$21,0,IF(CL$4=$F$21,$F33-SUM($Z33:CK33),MIN($F33*INDEX($AA$24:$DB$24,CL$4-$D33+1),$F33-SUM($Z33:CK33)))))</f>
        <v/>
      </c>
      <c r="CM33" s="91">
        <f t="array" ref="CM33">IF(CM$4&lt;$D33,0,IF(CM$4&gt;$F$21,0,IF(CM$4=$F$21,$F33-SUM($Z33:CL33),MIN($F33*INDEX($AA$24:$DB$24,CM$4-$D33+1),$F33-SUM($Z33:CL33)))))</f>
        <v/>
      </c>
      <c r="CN33" s="91">
        <f t="array" ref="CN33">IF(CN$4&lt;$D33,0,IF(CN$4&gt;$F$21,0,IF(CN$4=$F$21,$F33-SUM($Z33:CM33),MIN($F33*INDEX($AA$24:$DB$24,CN$4-$D33+1),$F33-SUM($Z33:CM33)))))</f>
        <v/>
      </c>
      <c r="CO33" s="91">
        <f t="array" ref="CO33">IF(CO$4&lt;$D33,0,IF(CO$4&gt;$F$21,0,IF(CO$4=$F$21,$F33-SUM($Z33:CN33),MIN($F33*INDEX($AA$24:$DB$24,CO$4-$D33+1),$F33-SUM($Z33:CN33)))))</f>
        <v/>
      </c>
      <c r="CP33" s="91">
        <f t="array" ref="CP33">IF(CP$4&lt;$D33,0,IF(CP$4&gt;$F$21,0,IF(CP$4=$F$21,$F33-SUM($Z33:CO33),MIN($F33*INDEX($AA$24:$DB$24,CP$4-$D33+1),$F33-SUM($Z33:CO33)))))</f>
        <v/>
      </c>
      <c r="CQ33" s="91">
        <f t="array" ref="CQ33">IF(CQ$4&lt;$D33,0,IF(CQ$4&gt;$F$21,0,IF(CQ$4=$F$21,$F33-SUM($Z33:CP33),MIN($F33*INDEX($AA$24:$DB$24,CQ$4-$D33+1),$F33-SUM($Z33:CP33)))))</f>
        <v/>
      </c>
      <c r="CR33" s="91">
        <f t="array" ref="CR33">IF(CR$4&lt;$D33,0,IF(CR$4&gt;$F$21,0,IF(CR$4=$F$21,$F33-SUM($Z33:CQ33),MIN($F33*INDEX($AA$24:$DB$24,CR$4-$D33+1),$F33-SUM($Z33:CQ33)))))</f>
        <v/>
      </c>
      <c r="CS33" s="91">
        <f t="array" ref="CS33">IF(CS$4&lt;$D33,0,IF(CS$4&gt;$F$21,0,IF(CS$4=$F$21,$F33-SUM($Z33:CR33),MIN($F33*INDEX($AA$24:$DB$24,CS$4-$D33+1),$F33-SUM($Z33:CR33)))))</f>
        <v/>
      </c>
      <c r="CT33" s="91">
        <f t="array" ref="CT33">IF(CT$4&lt;$D33,0,IF(CT$4&gt;$F$21,0,IF(CT$4=$F$21,$F33-SUM($Z33:CS33),MIN($F33*INDEX($AA$24:$DB$24,CT$4-$D33+1),$F33-SUM($Z33:CS33)))))</f>
        <v/>
      </c>
      <c r="CU33" s="91">
        <f t="array" ref="CU33">IF(CU$4&lt;$D33,0,IF(CU$4&gt;$F$21,0,IF(CU$4=$F$21,$F33-SUM($Z33:CT33),MIN($F33*INDEX($AA$24:$DB$24,CU$4-$D33+1),$F33-SUM($Z33:CT33)))))</f>
        <v/>
      </c>
      <c r="CV33" s="91">
        <f t="array" ref="CV33">IF(CV$4&lt;$D33,0,IF(CV$4&gt;$F$21,0,IF(CV$4=$F$21,$F33-SUM($Z33:CU33),MIN($F33*INDEX($AA$24:$DB$24,CV$4-$D33+1),$F33-SUM($Z33:CU33)))))</f>
        <v/>
      </c>
      <c r="CW33" s="91">
        <f t="array" ref="CW33">IF(CW$4&lt;$D33,0,IF(CW$4&gt;$F$21,0,IF(CW$4=$F$21,$F33-SUM($Z33:CV33),MIN($F33*INDEX($AA$24:$DB$24,CW$4-$D33+1),$F33-SUM($Z33:CV33)))))</f>
        <v/>
      </c>
      <c r="CX33" s="91">
        <f t="array" ref="CX33">IF(CX$4&lt;$D33,0,IF(CX$4&gt;$F$21,0,IF(CX$4=$F$21,$F33-SUM($Z33:CW33),MIN($F33*INDEX($AA$24:$DB$24,CX$4-$D33+1),$F33-SUM($Z33:CW33)))))</f>
        <v/>
      </c>
      <c r="CY33" s="91">
        <f t="array" ref="CY33">IF(CY$4&lt;$D33,0,IF(CY$4&gt;$F$21,0,IF(CY$4=$F$21,$F33-SUM($Z33:CX33),MIN($F33*INDEX($AA$24:$DB$24,CY$4-$D33+1),$F33-SUM($Z33:CX33)))))</f>
        <v/>
      </c>
      <c r="CZ33" s="91">
        <f t="array" ref="CZ33">IF(CZ$4&lt;$D33,0,IF(CZ$4&gt;$F$21,0,IF(CZ$4=$F$21,$F33-SUM($Z33:CY33),MIN($F33*INDEX($AA$24:$DB$24,CZ$4-$D33+1),$F33-SUM($Z33:CY33)))))</f>
        <v/>
      </c>
      <c r="DA33" s="91">
        <f t="array" ref="DA33">IF(DA$4&lt;$D33,0,IF(DA$4&gt;$F$21,0,IF(DA$4=$F$21,$F33-SUM($Z33:CZ33),MIN($F33*INDEX($AA$24:$DB$24,DA$4-$D33+1),$F33-SUM($Z33:CZ33)))))</f>
        <v/>
      </c>
      <c r="DB33" s="91">
        <f t="array" ref="DB33">IF(DB$4&lt;$D33,0,IF(DB$4&gt;$F$21,0,IF(DB$4=$F$21,$F33-SUM($Z33:DA33),MIN($F33*INDEX($AA$24:$DB$24,DB$4-$D33+1),$F33-SUM($Z33:DA33)))))</f>
        <v/>
      </c>
    </row>
    <row r="34" outlineLevel="3">
      <c r="D34" s="2" t="n">
        <v>9</v>
      </c>
      <c r="E34" s="2" t="inlineStr">
        <is>
          <t>Total Capex Year 9</t>
        </is>
      </c>
      <c r="F34" s="87" t="n">
        <v>0</v>
      </c>
      <c r="G34" s="87">
        <f>SUM(AA34:DB34)-F34</f>
        <v/>
      </c>
      <c r="AA34" s="91">
        <f t="array" ref="AA34">IF(AA$4&lt;$D34,0,IF(AA$4&gt;$F$21,0,IF(AA$4=$F$21,$F34-SUM($Z34:Z34),MIN($F34*INDEX($AA$24:$DB$24,AA$4-$D34+1),$F34-SUM($Z34:Z34)))))</f>
        <v/>
      </c>
      <c r="AB34" s="91">
        <f t="array" ref="AB34">IF(AB$4&lt;$D34,0,IF(AB$4&gt;$F$21,0,IF(AB$4=$F$21,$F34-SUM($Z34:AA34),MIN($F34*INDEX($AA$24:$DB$24,AB$4-$D34+1),$F34-SUM($Z34:AA34)))))</f>
        <v/>
      </c>
      <c r="AC34" s="91">
        <f t="array" ref="AC34">IF(AC$4&lt;$D34,0,IF(AC$4&gt;$F$21,0,IF(AC$4=$F$21,$F34-SUM($Z34:AB34),MIN($F34*INDEX($AA$24:$DB$24,AC$4-$D34+1),$F34-SUM($Z34:AB34)))))</f>
        <v/>
      </c>
      <c r="AD34" s="91">
        <f t="array" ref="AD34">IF(AD$4&lt;$D34,0,IF(AD$4&gt;$F$21,0,IF(AD$4=$F$21,$F34-SUM($Z34:AC34),MIN($F34*INDEX($AA$24:$DB$24,AD$4-$D34+1),$F34-SUM($Z34:AC34)))))</f>
        <v/>
      </c>
      <c r="AE34" s="91">
        <f t="array" ref="AE34">IF(AE$4&lt;$D34,0,IF(AE$4&gt;$F$21,0,IF(AE$4=$F$21,$F34-SUM($Z34:AD34),MIN($F34*INDEX($AA$24:$DB$24,AE$4-$D34+1),$F34-SUM($Z34:AD34)))))</f>
        <v/>
      </c>
      <c r="AF34" s="91">
        <f t="array" ref="AF34">IF(AF$4&lt;$D34,0,IF(AF$4&gt;$F$21,0,IF(AF$4=$F$21,$F34-SUM($Z34:AE34),MIN($F34*INDEX($AA$24:$DB$24,AF$4-$D34+1),$F34-SUM($Z34:AE34)))))</f>
        <v/>
      </c>
      <c r="AG34" s="91">
        <f t="array" ref="AG34">IF(AG$4&lt;$D34,0,IF(AG$4&gt;$F$21,0,IF(AG$4=$F$21,$F34-SUM($Z34:AF34),MIN($F34*INDEX($AA$24:$DB$24,AG$4-$D34+1),$F34-SUM($Z34:AF34)))))</f>
        <v/>
      </c>
      <c r="AH34" s="91">
        <f t="array" ref="AH34">IF(AH$4&lt;$D34,0,IF(AH$4&gt;$F$21,0,IF(AH$4=$F$21,$F34-SUM($Z34:AG34),MIN($F34*INDEX($AA$24:$DB$24,AH$4-$D34+1),$F34-SUM($Z34:AG34)))))</f>
        <v/>
      </c>
      <c r="AI34" s="91">
        <f t="array" ref="AI34">IF(AI$4&lt;$D34,0,IF(AI$4&gt;$F$21,0,IF(AI$4=$F$21,$F34-SUM($Z34:AH34),MIN($F34*INDEX($AA$24:$DB$24,AI$4-$D34+1),$F34-SUM($Z34:AH34)))))</f>
        <v/>
      </c>
      <c r="AJ34" s="91">
        <f t="array" ref="AJ34">IF(AJ$4&lt;$D34,0,IF(AJ$4&gt;$F$21,0,IF(AJ$4=$F$21,$F34-SUM($Z34:AI34),MIN($F34*INDEX($AA$24:$DB$24,AJ$4-$D34+1),$F34-SUM($Z34:AI34)))))</f>
        <v/>
      </c>
      <c r="AK34" s="91">
        <f t="array" ref="AK34">IF(AK$4&lt;$D34,0,IF(AK$4&gt;$F$21,0,IF(AK$4=$F$21,$F34-SUM($Z34:AJ34),MIN($F34*INDEX($AA$24:$DB$24,AK$4-$D34+1),$F34-SUM($Z34:AJ34)))))</f>
        <v/>
      </c>
      <c r="AL34" s="91">
        <f t="array" ref="AL34">IF(AL$4&lt;$D34,0,IF(AL$4&gt;$F$21,0,IF(AL$4=$F$21,$F34-SUM($Z34:AK34),MIN($F34*INDEX($AA$24:$DB$24,AL$4-$D34+1),$F34-SUM($Z34:AK34)))))</f>
        <v/>
      </c>
      <c r="AM34" s="91">
        <f t="array" ref="AM34">IF(AM$4&lt;$D34,0,IF(AM$4&gt;$F$21,0,IF(AM$4=$F$21,$F34-SUM($Z34:AL34),MIN($F34*INDEX($AA$24:$DB$24,AM$4-$D34+1),$F34-SUM($Z34:AL34)))))</f>
        <v/>
      </c>
      <c r="AN34" s="91">
        <f t="array" ref="AN34">IF(AN$4&lt;$D34,0,IF(AN$4&gt;$F$21,0,IF(AN$4=$F$21,$F34-SUM($Z34:AM34),MIN($F34*INDEX($AA$24:$DB$24,AN$4-$D34+1),$F34-SUM($Z34:AM34)))))</f>
        <v/>
      </c>
      <c r="AO34" s="91">
        <f t="array" ref="AO34">IF(AO$4&lt;$D34,0,IF(AO$4&gt;$F$21,0,IF(AO$4=$F$21,$F34-SUM($Z34:AN34),MIN($F34*INDEX($AA$24:$DB$24,AO$4-$D34+1),$F34-SUM($Z34:AN34)))))</f>
        <v/>
      </c>
      <c r="AP34" s="91">
        <f t="array" ref="AP34">IF(AP$4&lt;$D34,0,IF(AP$4&gt;$F$21,0,IF(AP$4=$F$21,$F34-SUM($Z34:AO34),MIN($F34*INDEX($AA$24:$DB$24,AP$4-$D34+1),$F34-SUM($Z34:AO34)))))</f>
        <v/>
      </c>
      <c r="AQ34" s="91">
        <f t="array" ref="AQ34">IF(AQ$4&lt;$D34,0,IF(AQ$4&gt;$F$21,0,IF(AQ$4=$F$21,$F34-SUM($Z34:AP34),MIN($F34*INDEX($AA$24:$DB$24,AQ$4-$D34+1),$F34-SUM($Z34:AP34)))))</f>
        <v/>
      </c>
      <c r="AR34" s="91">
        <f t="array" ref="AR34">IF(AR$4&lt;$D34,0,IF(AR$4&gt;$F$21,0,IF(AR$4=$F$21,$F34-SUM($Z34:AQ34),MIN($F34*INDEX($AA$24:$DB$24,AR$4-$D34+1),$F34-SUM($Z34:AQ34)))))</f>
        <v/>
      </c>
      <c r="AS34" s="91">
        <f t="array" ref="AS34">IF(AS$4&lt;$D34,0,IF(AS$4&gt;$F$21,0,IF(AS$4=$F$21,$F34-SUM($Z34:AR34),MIN($F34*INDEX($AA$24:$DB$24,AS$4-$D34+1),$F34-SUM($Z34:AR34)))))</f>
        <v/>
      </c>
      <c r="AT34" s="91">
        <f t="array" ref="AT34">IF(AT$4&lt;$D34,0,IF(AT$4&gt;$F$21,0,IF(AT$4=$F$21,$F34-SUM($Z34:AS34),MIN($F34*INDEX($AA$24:$DB$24,AT$4-$D34+1),$F34-SUM($Z34:AS34)))))</f>
        <v/>
      </c>
      <c r="AU34" s="91">
        <f t="array" ref="AU34">IF(AU$4&lt;$D34,0,IF(AU$4&gt;$F$21,0,IF(AU$4=$F$21,$F34-SUM($Z34:AT34),MIN($F34*INDEX($AA$24:$DB$24,AU$4-$D34+1),$F34-SUM($Z34:AT34)))))</f>
        <v/>
      </c>
      <c r="AV34" s="91">
        <f t="array" ref="AV34">IF(AV$4&lt;$D34,0,IF(AV$4&gt;$F$21,0,IF(AV$4=$F$21,$F34-SUM($Z34:AU34),MIN($F34*INDEX($AA$24:$DB$24,AV$4-$D34+1),$F34-SUM($Z34:AU34)))))</f>
        <v/>
      </c>
      <c r="AW34" s="91">
        <f t="array" ref="AW34">IF(AW$4&lt;$D34,0,IF(AW$4&gt;$F$21,0,IF(AW$4=$F$21,$F34-SUM($Z34:AV34),MIN($F34*INDEX($AA$24:$DB$24,AW$4-$D34+1),$F34-SUM($Z34:AV34)))))</f>
        <v/>
      </c>
      <c r="AX34" s="91">
        <f t="array" ref="AX34">IF(AX$4&lt;$D34,0,IF(AX$4&gt;$F$21,0,IF(AX$4=$F$21,$F34-SUM($Z34:AW34),MIN($F34*INDEX($AA$24:$DB$24,AX$4-$D34+1),$F34-SUM($Z34:AW34)))))</f>
        <v/>
      </c>
      <c r="AY34" s="91">
        <f t="array" ref="AY34">IF(AY$4&lt;$D34,0,IF(AY$4&gt;$F$21,0,IF(AY$4=$F$21,$F34-SUM($Z34:AX34),MIN($F34*INDEX($AA$24:$DB$24,AY$4-$D34+1),$F34-SUM($Z34:AX34)))))</f>
        <v/>
      </c>
      <c r="AZ34" s="91">
        <f t="array" ref="AZ34">IF(AZ$4&lt;$D34,0,IF(AZ$4&gt;$F$21,0,IF(AZ$4=$F$21,$F34-SUM($Z34:AY34),MIN($F34*INDEX($AA$24:$DB$24,AZ$4-$D34+1),$F34-SUM($Z34:AY34)))))</f>
        <v/>
      </c>
      <c r="BA34" s="91">
        <f t="array" ref="BA34">IF(BA$4&lt;$D34,0,IF(BA$4&gt;$F$21,0,IF(BA$4=$F$21,$F34-SUM($Z34:AZ34),MIN($F34*INDEX($AA$24:$DB$24,BA$4-$D34+1),$F34-SUM($Z34:AZ34)))))</f>
        <v/>
      </c>
      <c r="BB34" s="91">
        <f t="array" ref="BB34">IF(BB$4&lt;$D34,0,IF(BB$4&gt;$F$21,0,IF(BB$4=$F$21,$F34-SUM($Z34:BA34),MIN($F34*INDEX($AA$24:$DB$24,BB$4-$D34+1),$F34-SUM($Z34:BA34)))))</f>
        <v/>
      </c>
      <c r="BC34" s="91">
        <f t="array" ref="BC34">IF(BC$4&lt;$D34,0,IF(BC$4&gt;$F$21,0,IF(BC$4=$F$21,$F34-SUM($Z34:BB34),MIN($F34*INDEX($AA$24:$DB$24,BC$4-$D34+1),$F34-SUM($Z34:BB34)))))</f>
        <v/>
      </c>
      <c r="BD34" s="91">
        <f t="array" ref="BD34">IF(BD$4&lt;$D34,0,IF(BD$4&gt;$F$21,0,IF(BD$4=$F$21,$F34-SUM($Z34:BC34),MIN($F34*INDEX($AA$24:$DB$24,BD$4-$D34+1),$F34-SUM($Z34:BC34)))))</f>
        <v/>
      </c>
      <c r="BE34" s="91">
        <f t="array" ref="BE34">IF(BE$4&lt;$D34,0,IF(BE$4&gt;$F$21,0,IF(BE$4=$F$21,$F34-SUM($Z34:BD34),MIN($F34*INDEX($AA$24:$DB$24,BE$4-$D34+1),$F34-SUM($Z34:BD34)))))</f>
        <v/>
      </c>
      <c r="BF34" s="91">
        <f t="array" ref="BF34">IF(BF$4&lt;$D34,0,IF(BF$4&gt;$F$21,0,IF(BF$4=$F$21,$F34-SUM($Z34:BE34),MIN($F34*INDEX($AA$24:$DB$24,BF$4-$D34+1),$F34-SUM($Z34:BE34)))))</f>
        <v/>
      </c>
      <c r="BG34" s="91">
        <f t="array" ref="BG34">IF(BG$4&lt;$D34,0,IF(BG$4&gt;$F$21,0,IF(BG$4=$F$21,$F34-SUM($Z34:BF34),MIN($F34*INDEX($AA$24:$DB$24,BG$4-$D34+1),$F34-SUM($Z34:BF34)))))</f>
        <v/>
      </c>
      <c r="BH34" s="91">
        <f t="array" ref="BH34">IF(BH$4&lt;$D34,0,IF(BH$4&gt;$F$21,0,IF(BH$4=$F$21,$F34-SUM($Z34:BG34),MIN($F34*INDEX($AA$24:$DB$24,BH$4-$D34+1),$F34-SUM($Z34:BG34)))))</f>
        <v/>
      </c>
      <c r="BI34" s="91">
        <f t="array" ref="BI34">IF(BI$4&lt;$D34,0,IF(BI$4&gt;$F$21,0,IF(BI$4=$F$21,$F34-SUM($Z34:BH34),MIN($F34*INDEX($AA$24:$DB$24,BI$4-$D34+1),$F34-SUM($Z34:BH34)))))</f>
        <v/>
      </c>
      <c r="BJ34" s="91">
        <f t="array" ref="BJ34">IF(BJ$4&lt;$D34,0,IF(BJ$4&gt;$F$21,0,IF(BJ$4=$F$21,$F34-SUM($Z34:BI34),MIN($F34*INDEX($AA$24:$DB$24,BJ$4-$D34+1),$F34-SUM($Z34:BI34)))))</f>
        <v/>
      </c>
      <c r="BK34" s="91">
        <f t="array" ref="BK34">IF(BK$4&lt;$D34,0,IF(BK$4&gt;$F$21,0,IF(BK$4=$F$21,$F34-SUM($Z34:BJ34),MIN($F34*INDEX($AA$24:$DB$24,BK$4-$D34+1),$F34-SUM($Z34:BJ34)))))</f>
        <v/>
      </c>
      <c r="BL34" s="91">
        <f t="array" ref="BL34">IF(BL$4&lt;$D34,0,IF(BL$4&gt;$F$21,0,IF(BL$4=$F$21,$F34-SUM($Z34:BK34),MIN($F34*INDEX($AA$24:$DB$24,BL$4-$D34+1),$F34-SUM($Z34:BK34)))))</f>
        <v/>
      </c>
      <c r="BM34" s="91">
        <f t="array" ref="BM34">IF(BM$4&lt;$D34,0,IF(BM$4&gt;$F$21,0,IF(BM$4=$F$21,$F34-SUM($Z34:BL34),MIN($F34*INDEX($AA$24:$DB$24,BM$4-$D34+1),$F34-SUM($Z34:BL34)))))</f>
        <v/>
      </c>
      <c r="BN34" s="91">
        <f t="array" ref="BN34">IF(BN$4&lt;$D34,0,IF(BN$4&gt;$F$21,0,IF(BN$4=$F$21,$F34-SUM($Z34:BM34),MIN($F34*INDEX($AA$24:$DB$24,BN$4-$D34+1),$F34-SUM($Z34:BM34)))))</f>
        <v/>
      </c>
      <c r="BO34" s="91">
        <f t="array" ref="BO34">IF(BO$4&lt;$D34,0,IF(BO$4&gt;$F$21,0,IF(BO$4=$F$21,$F34-SUM($Z34:BN34),MIN($F34*INDEX($AA$24:$DB$24,BO$4-$D34+1),$F34-SUM($Z34:BN34)))))</f>
        <v/>
      </c>
      <c r="BP34" s="91">
        <f t="array" ref="BP34">IF(BP$4&lt;$D34,0,IF(BP$4&gt;$F$21,0,IF(BP$4=$F$21,$F34-SUM($Z34:BO34),MIN($F34*INDEX($AA$24:$DB$24,BP$4-$D34+1),$F34-SUM($Z34:BO34)))))</f>
        <v/>
      </c>
      <c r="BQ34" s="91">
        <f t="array" ref="BQ34">IF(BQ$4&lt;$D34,0,IF(BQ$4&gt;$F$21,0,IF(BQ$4=$F$21,$F34-SUM($Z34:BP34),MIN($F34*INDEX($AA$24:$DB$24,BQ$4-$D34+1),$F34-SUM($Z34:BP34)))))</f>
        <v/>
      </c>
      <c r="BR34" s="91">
        <f t="array" ref="BR34">IF(BR$4&lt;$D34,0,IF(BR$4&gt;$F$21,0,IF(BR$4=$F$21,$F34-SUM($Z34:BQ34),MIN($F34*INDEX($AA$24:$DB$24,BR$4-$D34+1),$F34-SUM($Z34:BQ34)))))</f>
        <v/>
      </c>
      <c r="BS34" s="91">
        <f t="array" ref="BS34">IF(BS$4&lt;$D34,0,IF(BS$4&gt;$F$21,0,IF(BS$4=$F$21,$F34-SUM($Z34:BR34),MIN($F34*INDEX($AA$24:$DB$24,BS$4-$D34+1),$F34-SUM($Z34:BR34)))))</f>
        <v/>
      </c>
      <c r="BT34" s="91">
        <f t="array" ref="BT34">IF(BT$4&lt;$D34,0,IF(BT$4&gt;$F$21,0,IF(BT$4=$F$21,$F34-SUM($Z34:BS34),MIN($F34*INDEX($AA$24:$DB$24,BT$4-$D34+1),$F34-SUM($Z34:BS34)))))</f>
        <v/>
      </c>
      <c r="BU34" s="91">
        <f t="array" ref="BU34">IF(BU$4&lt;$D34,0,IF(BU$4&gt;$F$21,0,IF(BU$4=$F$21,$F34-SUM($Z34:BT34),MIN($F34*INDEX($AA$24:$DB$24,BU$4-$D34+1),$F34-SUM($Z34:BT34)))))</f>
        <v/>
      </c>
      <c r="BV34" s="91">
        <f t="array" ref="BV34">IF(BV$4&lt;$D34,0,IF(BV$4&gt;$F$21,0,IF(BV$4=$F$21,$F34-SUM($Z34:BU34),MIN($F34*INDEX($AA$24:$DB$24,BV$4-$D34+1),$F34-SUM($Z34:BU34)))))</f>
        <v/>
      </c>
      <c r="BW34" s="91">
        <f t="array" ref="BW34">IF(BW$4&lt;$D34,0,IF(BW$4&gt;$F$21,0,IF(BW$4=$F$21,$F34-SUM($Z34:BV34),MIN($F34*INDEX($AA$24:$DB$24,BW$4-$D34+1),$F34-SUM($Z34:BV34)))))</f>
        <v/>
      </c>
      <c r="BX34" s="91">
        <f t="array" ref="BX34">IF(BX$4&lt;$D34,0,IF(BX$4&gt;$F$21,0,IF(BX$4=$F$21,$F34-SUM($Z34:BW34),MIN($F34*INDEX($AA$24:$DB$24,BX$4-$D34+1),$F34-SUM($Z34:BW34)))))</f>
        <v/>
      </c>
      <c r="BY34" s="91">
        <f t="array" ref="BY34">IF(BY$4&lt;$D34,0,IF(BY$4&gt;$F$21,0,IF(BY$4=$F$21,$F34-SUM($Z34:BX34),MIN($F34*INDEX($AA$24:$DB$24,BY$4-$D34+1),$F34-SUM($Z34:BX34)))))</f>
        <v/>
      </c>
      <c r="BZ34" s="91">
        <f t="array" ref="BZ34">IF(BZ$4&lt;$D34,0,IF(BZ$4&gt;$F$21,0,IF(BZ$4=$F$21,$F34-SUM($Z34:BY34),MIN($F34*INDEX($AA$24:$DB$24,BZ$4-$D34+1),$F34-SUM($Z34:BY34)))))</f>
        <v/>
      </c>
      <c r="CA34" s="91">
        <f t="array" ref="CA34">IF(CA$4&lt;$D34,0,IF(CA$4&gt;$F$21,0,IF(CA$4=$F$21,$F34-SUM($Z34:BZ34),MIN($F34*INDEX($AA$24:$DB$24,CA$4-$D34+1),$F34-SUM($Z34:BZ34)))))</f>
        <v/>
      </c>
      <c r="CB34" s="91">
        <f t="array" ref="CB34">IF(CB$4&lt;$D34,0,IF(CB$4&gt;$F$21,0,IF(CB$4=$F$21,$F34-SUM($Z34:CA34),MIN($F34*INDEX($AA$24:$DB$24,CB$4-$D34+1),$F34-SUM($Z34:CA34)))))</f>
        <v/>
      </c>
      <c r="CC34" s="91">
        <f t="array" ref="CC34">IF(CC$4&lt;$D34,0,IF(CC$4&gt;$F$21,0,IF(CC$4=$F$21,$F34-SUM($Z34:CB34),MIN($F34*INDEX($AA$24:$DB$24,CC$4-$D34+1),$F34-SUM($Z34:CB34)))))</f>
        <v/>
      </c>
      <c r="CD34" s="91">
        <f t="array" ref="CD34">IF(CD$4&lt;$D34,0,IF(CD$4&gt;$F$21,0,IF(CD$4=$F$21,$F34-SUM($Z34:CC34),MIN($F34*INDEX($AA$24:$DB$24,CD$4-$D34+1),$F34-SUM($Z34:CC34)))))</f>
        <v/>
      </c>
      <c r="CE34" s="91">
        <f t="array" ref="CE34">IF(CE$4&lt;$D34,0,IF(CE$4&gt;$F$21,0,IF(CE$4=$F$21,$F34-SUM($Z34:CD34),MIN($F34*INDEX($AA$24:$DB$24,CE$4-$D34+1),$F34-SUM($Z34:CD34)))))</f>
        <v/>
      </c>
      <c r="CF34" s="91">
        <f t="array" ref="CF34">IF(CF$4&lt;$D34,0,IF(CF$4&gt;$F$21,0,IF(CF$4=$F$21,$F34-SUM($Z34:CE34),MIN($F34*INDEX($AA$24:$DB$24,CF$4-$D34+1),$F34-SUM($Z34:CE34)))))</f>
        <v/>
      </c>
      <c r="CG34" s="91">
        <f t="array" ref="CG34">IF(CG$4&lt;$D34,0,IF(CG$4&gt;$F$21,0,IF(CG$4=$F$21,$F34-SUM($Z34:CF34),MIN($F34*INDEX($AA$24:$DB$24,CG$4-$D34+1),$F34-SUM($Z34:CF34)))))</f>
        <v/>
      </c>
      <c r="CH34" s="91">
        <f t="array" ref="CH34">IF(CH$4&lt;$D34,0,IF(CH$4&gt;$F$21,0,IF(CH$4=$F$21,$F34-SUM($Z34:CG34),MIN($F34*INDEX($AA$24:$DB$24,CH$4-$D34+1),$F34-SUM($Z34:CG34)))))</f>
        <v/>
      </c>
      <c r="CI34" s="91">
        <f t="array" ref="CI34">IF(CI$4&lt;$D34,0,IF(CI$4&gt;$F$21,0,IF(CI$4=$F$21,$F34-SUM($Z34:CH34),MIN($F34*INDEX($AA$24:$DB$24,CI$4-$D34+1),$F34-SUM($Z34:CH34)))))</f>
        <v/>
      </c>
      <c r="CJ34" s="91">
        <f t="array" ref="CJ34">IF(CJ$4&lt;$D34,0,IF(CJ$4&gt;$F$21,0,IF(CJ$4=$F$21,$F34-SUM($Z34:CI34),MIN($F34*INDEX($AA$24:$DB$24,CJ$4-$D34+1),$F34-SUM($Z34:CI34)))))</f>
        <v/>
      </c>
      <c r="CK34" s="91">
        <f t="array" ref="CK34">IF(CK$4&lt;$D34,0,IF(CK$4&gt;$F$21,0,IF(CK$4=$F$21,$F34-SUM($Z34:CJ34),MIN($F34*INDEX($AA$24:$DB$24,CK$4-$D34+1),$F34-SUM($Z34:CJ34)))))</f>
        <v/>
      </c>
      <c r="CL34" s="91">
        <f t="array" ref="CL34">IF(CL$4&lt;$D34,0,IF(CL$4&gt;$F$21,0,IF(CL$4=$F$21,$F34-SUM($Z34:CK34),MIN($F34*INDEX($AA$24:$DB$24,CL$4-$D34+1),$F34-SUM($Z34:CK34)))))</f>
        <v/>
      </c>
      <c r="CM34" s="91">
        <f t="array" ref="CM34">IF(CM$4&lt;$D34,0,IF(CM$4&gt;$F$21,0,IF(CM$4=$F$21,$F34-SUM($Z34:CL34),MIN($F34*INDEX($AA$24:$DB$24,CM$4-$D34+1),$F34-SUM($Z34:CL34)))))</f>
        <v/>
      </c>
      <c r="CN34" s="91">
        <f t="array" ref="CN34">IF(CN$4&lt;$D34,0,IF(CN$4&gt;$F$21,0,IF(CN$4=$F$21,$F34-SUM($Z34:CM34),MIN($F34*INDEX($AA$24:$DB$24,CN$4-$D34+1),$F34-SUM($Z34:CM34)))))</f>
        <v/>
      </c>
      <c r="CO34" s="91">
        <f t="array" ref="CO34">IF(CO$4&lt;$D34,0,IF(CO$4&gt;$F$21,0,IF(CO$4=$F$21,$F34-SUM($Z34:CN34),MIN($F34*INDEX($AA$24:$DB$24,CO$4-$D34+1),$F34-SUM($Z34:CN34)))))</f>
        <v/>
      </c>
      <c r="CP34" s="91">
        <f t="array" ref="CP34">IF(CP$4&lt;$D34,0,IF(CP$4&gt;$F$21,0,IF(CP$4=$F$21,$F34-SUM($Z34:CO34),MIN($F34*INDEX($AA$24:$DB$24,CP$4-$D34+1),$F34-SUM($Z34:CO34)))))</f>
        <v/>
      </c>
      <c r="CQ34" s="91">
        <f t="array" ref="CQ34">IF(CQ$4&lt;$D34,0,IF(CQ$4&gt;$F$21,0,IF(CQ$4=$F$21,$F34-SUM($Z34:CP34),MIN($F34*INDEX($AA$24:$DB$24,CQ$4-$D34+1),$F34-SUM($Z34:CP34)))))</f>
        <v/>
      </c>
      <c r="CR34" s="91">
        <f t="array" ref="CR34">IF(CR$4&lt;$D34,0,IF(CR$4&gt;$F$21,0,IF(CR$4=$F$21,$F34-SUM($Z34:CQ34),MIN($F34*INDEX($AA$24:$DB$24,CR$4-$D34+1),$F34-SUM($Z34:CQ34)))))</f>
        <v/>
      </c>
      <c r="CS34" s="91">
        <f t="array" ref="CS34">IF(CS$4&lt;$D34,0,IF(CS$4&gt;$F$21,0,IF(CS$4=$F$21,$F34-SUM($Z34:CR34),MIN($F34*INDEX($AA$24:$DB$24,CS$4-$D34+1),$F34-SUM($Z34:CR34)))))</f>
        <v/>
      </c>
      <c r="CT34" s="91">
        <f t="array" ref="CT34">IF(CT$4&lt;$D34,0,IF(CT$4&gt;$F$21,0,IF(CT$4=$F$21,$F34-SUM($Z34:CS34),MIN($F34*INDEX($AA$24:$DB$24,CT$4-$D34+1),$F34-SUM($Z34:CS34)))))</f>
        <v/>
      </c>
      <c r="CU34" s="91">
        <f t="array" ref="CU34">IF(CU$4&lt;$D34,0,IF(CU$4&gt;$F$21,0,IF(CU$4=$F$21,$F34-SUM($Z34:CT34),MIN($F34*INDEX($AA$24:$DB$24,CU$4-$D34+1),$F34-SUM($Z34:CT34)))))</f>
        <v/>
      </c>
      <c r="CV34" s="91">
        <f t="array" ref="CV34">IF(CV$4&lt;$D34,0,IF(CV$4&gt;$F$21,0,IF(CV$4=$F$21,$F34-SUM($Z34:CU34),MIN($F34*INDEX($AA$24:$DB$24,CV$4-$D34+1),$F34-SUM($Z34:CU34)))))</f>
        <v/>
      </c>
      <c r="CW34" s="91">
        <f t="array" ref="CW34">IF(CW$4&lt;$D34,0,IF(CW$4&gt;$F$21,0,IF(CW$4=$F$21,$F34-SUM($Z34:CV34),MIN($F34*INDEX($AA$24:$DB$24,CW$4-$D34+1),$F34-SUM($Z34:CV34)))))</f>
        <v/>
      </c>
      <c r="CX34" s="91">
        <f t="array" ref="CX34">IF(CX$4&lt;$D34,0,IF(CX$4&gt;$F$21,0,IF(CX$4=$F$21,$F34-SUM($Z34:CW34),MIN($F34*INDEX($AA$24:$DB$24,CX$4-$D34+1),$F34-SUM($Z34:CW34)))))</f>
        <v/>
      </c>
      <c r="CY34" s="91">
        <f t="array" ref="CY34">IF(CY$4&lt;$D34,0,IF(CY$4&gt;$F$21,0,IF(CY$4=$F$21,$F34-SUM($Z34:CX34),MIN($F34*INDEX($AA$24:$DB$24,CY$4-$D34+1),$F34-SUM($Z34:CX34)))))</f>
        <v/>
      </c>
      <c r="CZ34" s="91">
        <f t="array" ref="CZ34">IF(CZ$4&lt;$D34,0,IF(CZ$4&gt;$F$21,0,IF(CZ$4=$F$21,$F34-SUM($Z34:CY34),MIN($F34*INDEX($AA$24:$DB$24,CZ$4-$D34+1),$F34-SUM($Z34:CY34)))))</f>
        <v/>
      </c>
      <c r="DA34" s="91">
        <f t="array" ref="DA34">IF(DA$4&lt;$D34,0,IF(DA$4&gt;$F$21,0,IF(DA$4=$F$21,$F34-SUM($Z34:CZ34),MIN($F34*INDEX($AA$24:$DB$24,DA$4-$D34+1),$F34-SUM($Z34:CZ34)))))</f>
        <v/>
      </c>
      <c r="DB34" s="91">
        <f t="array" ref="DB34">IF(DB$4&lt;$D34,0,IF(DB$4&gt;$F$21,0,IF(DB$4=$F$21,$F34-SUM($Z34:DA34),MIN($F34*INDEX($AA$24:$DB$24,DB$4-$D34+1),$F34-SUM($Z34:DA34)))))</f>
        <v/>
      </c>
    </row>
    <row r="35" outlineLevel="3">
      <c r="D35" s="2" t="n">
        <v>10</v>
      </c>
      <c r="E35" s="2" t="inlineStr">
        <is>
          <t>Total Capex Year 10</t>
        </is>
      </c>
      <c r="F35" s="87" t="n">
        <v>0</v>
      </c>
      <c r="G35" s="87">
        <f>SUM(AA35:DB35)-F35</f>
        <v/>
      </c>
      <c r="AA35" s="91">
        <f t="array" ref="AA35">IF(AA$4&lt;$D35,0,IF(AA$4&gt;$F$21,0,IF(AA$4=$F$21,$F35-SUM($Z35:Z35),MIN($F35*INDEX($AA$24:$DB$24,AA$4-$D35+1),$F35-SUM($Z35:Z35)))))</f>
        <v/>
      </c>
      <c r="AB35" s="91">
        <f t="array" ref="AB35">IF(AB$4&lt;$D35,0,IF(AB$4&gt;$F$21,0,IF(AB$4=$F$21,$F35-SUM($Z35:AA35),MIN($F35*INDEX($AA$24:$DB$24,AB$4-$D35+1),$F35-SUM($Z35:AA35)))))</f>
        <v/>
      </c>
      <c r="AC35" s="91">
        <f t="array" ref="AC35">IF(AC$4&lt;$D35,0,IF(AC$4&gt;$F$21,0,IF(AC$4=$F$21,$F35-SUM($Z35:AB35),MIN($F35*INDEX($AA$24:$DB$24,AC$4-$D35+1),$F35-SUM($Z35:AB35)))))</f>
        <v/>
      </c>
      <c r="AD35" s="91">
        <f t="array" ref="AD35">IF(AD$4&lt;$D35,0,IF(AD$4&gt;$F$21,0,IF(AD$4=$F$21,$F35-SUM($Z35:AC35),MIN($F35*INDEX($AA$24:$DB$24,AD$4-$D35+1),$F35-SUM($Z35:AC35)))))</f>
        <v/>
      </c>
      <c r="AE35" s="91">
        <f t="array" ref="AE35">IF(AE$4&lt;$D35,0,IF(AE$4&gt;$F$21,0,IF(AE$4=$F$21,$F35-SUM($Z35:AD35),MIN($F35*INDEX($AA$24:$DB$24,AE$4-$D35+1),$F35-SUM($Z35:AD35)))))</f>
        <v/>
      </c>
      <c r="AF35" s="91">
        <f t="array" ref="AF35">IF(AF$4&lt;$D35,0,IF(AF$4&gt;$F$21,0,IF(AF$4=$F$21,$F35-SUM($Z35:AE35),MIN($F35*INDEX($AA$24:$DB$24,AF$4-$D35+1),$F35-SUM($Z35:AE35)))))</f>
        <v/>
      </c>
      <c r="AG35" s="91">
        <f t="array" ref="AG35">IF(AG$4&lt;$D35,0,IF(AG$4&gt;$F$21,0,IF(AG$4=$F$21,$F35-SUM($Z35:AF35),MIN($F35*INDEX($AA$24:$DB$24,AG$4-$D35+1),$F35-SUM($Z35:AF35)))))</f>
        <v/>
      </c>
      <c r="AH35" s="91">
        <f t="array" ref="AH35">IF(AH$4&lt;$D35,0,IF(AH$4&gt;$F$21,0,IF(AH$4=$F$21,$F35-SUM($Z35:AG35),MIN($F35*INDEX($AA$24:$DB$24,AH$4-$D35+1),$F35-SUM($Z35:AG35)))))</f>
        <v/>
      </c>
      <c r="AI35" s="91">
        <f t="array" ref="AI35">IF(AI$4&lt;$D35,0,IF(AI$4&gt;$F$21,0,IF(AI$4=$F$21,$F35-SUM($Z35:AH35),MIN($F35*INDEX($AA$24:$DB$24,AI$4-$D35+1),$F35-SUM($Z35:AH35)))))</f>
        <v/>
      </c>
      <c r="AJ35" s="91">
        <f t="array" ref="AJ35">IF(AJ$4&lt;$D35,0,IF(AJ$4&gt;$F$21,0,IF(AJ$4=$F$21,$F35-SUM($Z35:AI35),MIN($F35*INDEX($AA$24:$DB$24,AJ$4-$D35+1),$F35-SUM($Z35:AI35)))))</f>
        <v/>
      </c>
      <c r="AK35" s="91">
        <f t="array" ref="AK35">IF(AK$4&lt;$D35,0,IF(AK$4&gt;$F$21,0,IF(AK$4=$F$21,$F35-SUM($Z35:AJ35),MIN($F35*INDEX($AA$24:$DB$24,AK$4-$D35+1),$F35-SUM($Z35:AJ35)))))</f>
        <v/>
      </c>
      <c r="AL35" s="91">
        <f t="array" ref="AL35">IF(AL$4&lt;$D35,0,IF(AL$4&gt;$F$21,0,IF(AL$4=$F$21,$F35-SUM($Z35:AK35),MIN($F35*INDEX($AA$24:$DB$24,AL$4-$D35+1),$F35-SUM($Z35:AK35)))))</f>
        <v/>
      </c>
      <c r="AM35" s="91">
        <f t="array" ref="AM35">IF(AM$4&lt;$D35,0,IF(AM$4&gt;$F$21,0,IF(AM$4=$F$21,$F35-SUM($Z35:AL35),MIN($F35*INDEX($AA$24:$DB$24,AM$4-$D35+1),$F35-SUM($Z35:AL35)))))</f>
        <v/>
      </c>
      <c r="AN35" s="91">
        <f t="array" ref="AN35">IF(AN$4&lt;$D35,0,IF(AN$4&gt;$F$21,0,IF(AN$4=$F$21,$F35-SUM($Z35:AM35),MIN($F35*INDEX($AA$24:$DB$24,AN$4-$D35+1),$F35-SUM($Z35:AM35)))))</f>
        <v/>
      </c>
      <c r="AO35" s="91">
        <f t="array" ref="AO35">IF(AO$4&lt;$D35,0,IF(AO$4&gt;$F$21,0,IF(AO$4=$F$21,$F35-SUM($Z35:AN35),MIN($F35*INDEX($AA$24:$DB$24,AO$4-$D35+1),$F35-SUM($Z35:AN35)))))</f>
        <v/>
      </c>
      <c r="AP35" s="91">
        <f t="array" ref="AP35">IF(AP$4&lt;$D35,0,IF(AP$4&gt;$F$21,0,IF(AP$4=$F$21,$F35-SUM($Z35:AO35),MIN($F35*INDEX($AA$24:$DB$24,AP$4-$D35+1),$F35-SUM($Z35:AO35)))))</f>
        <v/>
      </c>
      <c r="AQ35" s="91">
        <f t="array" ref="AQ35">IF(AQ$4&lt;$D35,0,IF(AQ$4&gt;$F$21,0,IF(AQ$4=$F$21,$F35-SUM($Z35:AP35),MIN($F35*INDEX($AA$24:$DB$24,AQ$4-$D35+1),$F35-SUM($Z35:AP35)))))</f>
        <v/>
      </c>
      <c r="AR35" s="91">
        <f t="array" ref="AR35">IF(AR$4&lt;$D35,0,IF(AR$4&gt;$F$21,0,IF(AR$4=$F$21,$F35-SUM($Z35:AQ35),MIN($F35*INDEX($AA$24:$DB$24,AR$4-$D35+1),$F35-SUM($Z35:AQ35)))))</f>
        <v/>
      </c>
      <c r="AS35" s="91">
        <f t="array" ref="AS35">IF(AS$4&lt;$D35,0,IF(AS$4&gt;$F$21,0,IF(AS$4=$F$21,$F35-SUM($Z35:AR35),MIN($F35*INDEX($AA$24:$DB$24,AS$4-$D35+1),$F35-SUM($Z35:AR35)))))</f>
        <v/>
      </c>
      <c r="AT35" s="91">
        <f t="array" ref="AT35">IF(AT$4&lt;$D35,0,IF(AT$4&gt;$F$21,0,IF(AT$4=$F$21,$F35-SUM($Z35:AS35),MIN($F35*INDEX($AA$24:$DB$24,AT$4-$D35+1),$F35-SUM($Z35:AS35)))))</f>
        <v/>
      </c>
      <c r="AU35" s="91">
        <f t="array" ref="AU35">IF(AU$4&lt;$D35,0,IF(AU$4&gt;$F$21,0,IF(AU$4=$F$21,$F35-SUM($Z35:AT35),MIN($F35*INDEX($AA$24:$DB$24,AU$4-$D35+1),$F35-SUM($Z35:AT35)))))</f>
        <v/>
      </c>
      <c r="AV35" s="91">
        <f t="array" ref="AV35">IF(AV$4&lt;$D35,0,IF(AV$4&gt;$F$21,0,IF(AV$4=$F$21,$F35-SUM($Z35:AU35),MIN($F35*INDEX($AA$24:$DB$24,AV$4-$D35+1),$F35-SUM($Z35:AU35)))))</f>
        <v/>
      </c>
      <c r="AW35" s="91">
        <f t="array" ref="AW35">IF(AW$4&lt;$D35,0,IF(AW$4&gt;$F$21,0,IF(AW$4=$F$21,$F35-SUM($Z35:AV35),MIN($F35*INDEX($AA$24:$DB$24,AW$4-$D35+1),$F35-SUM($Z35:AV35)))))</f>
        <v/>
      </c>
      <c r="AX35" s="91">
        <f t="array" ref="AX35">IF(AX$4&lt;$D35,0,IF(AX$4&gt;$F$21,0,IF(AX$4=$F$21,$F35-SUM($Z35:AW35),MIN($F35*INDEX($AA$24:$DB$24,AX$4-$D35+1),$F35-SUM($Z35:AW35)))))</f>
        <v/>
      </c>
      <c r="AY35" s="91">
        <f t="array" ref="AY35">IF(AY$4&lt;$D35,0,IF(AY$4&gt;$F$21,0,IF(AY$4=$F$21,$F35-SUM($Z35:AX35),MIN($F35*INDEX($AA$24:$DB$24,AY$4-$D35+1),$F35-SUM($Z35:AX35)))))</f>
        <v/>
      </c>
      <c r="AZ35" s="91">
        <f t="array" ref="AZ35">IF(AZ$4&lt;$D35,0,IF(AZ$4&gt;$F$21,0,IF(AZ$4=$F$21,$F35-SUM($Z35:AY35),MIN($F35*INDEX($AA$24:$DB$24,AZ$4-$D35+1),$F35-SUM($Z35:AY35)))))</f>
        <v/>
      </c>
      <c r="BA35" s="91">
        <f t="array" ref="BA35">IF(BA$4&lt;$D35,0,IF(BA$4&gt;$F$21,0,IF(BA$4=$F$21,$F35-SUM($Z35:AZ35),MIN($F35*INDEX($AA$24:$DB$24,BA$4-$D35+1),$F35-SUM($Z35:AZ35)))))</f>
        <v/>
      </c>
      <c r="BB35" s="91">
        <f t="array" ref="BB35">IF(BB$4&lt;$D35,0,IF(BB$4&gt;$F$21,0,IF(BB$4=$F$21,$F35-SUM($Z35:BA35),MIN($F35*INDEX($AA$24:$DB$24,BB$4-$D35+1),$F35-SUM($Z35:BA35)))))</f>
        <v/>
      </c>
      <c r="BC35" s="91">
        <f t="array" ref="BC35">IF(BC$4&lt;$D35,0,IF(BC$4&gt;$F$21,0,IF(BC$4=$F$21,$F35-SUM($Z35:BB35),MIN($F35*INDEX($AA$24:$DB$24,BC$4-$D35+1),$F35-SUM($Z35:BB35)))))</f>
        <v/>
      </c>
      <c r="BD35" s="91">
        <f t="array" ref="BD35">IF(BD$4&lt;$D35,0,IF(BD$4&gt;$F$21,0,IF(BD$4=$F$21,$F35-SUM($Z35:BC35),MIN($F35*INDEX($AA$24:$DB$24,BD$4-$D35+1),$F35-SUM($Z35:BC35)))))</f>
        <v/>
      </c>
      <c r="BE35" s="91">
        <f t="array" ref="BE35">IF(BE$4&lt;$D35,0,IF(BE$4&gt;$F$21,0,IF(BE$4=$F$21,$F35-SUM($Z35:BD35),MIN($F35*INDEX($AA$24:$DB$24,BE$4-$D35+1),$F35-SUM($Z35:BD35)))))</f>
        <v/>
      </c>
      <c r="BF35" s="91">
        <f t="array" ref="BF35">IF(BF$4&lt;$D35,0,IF(BF$4&gt;$F$21,0,IF(BF$4=$F$21,$F35-SUM($Z35:BE35),MIN($F35*INDEX($AA$24:$DB$24,BF$4-$D35+1),$F35-SUM($Z35:BE35)))))</f>
        <v/>
      </c>
      <c r="BG35" s="91">
        <f t="array" ref="BG35">IF(BG$4&lt;$D35,0,IF(BG$4&gt;$F$21,0,IF(BG$4=$F$21,$F35-SUM($Z35:BF35),MIN($F35*INDEX($AA$24:$DB$24,BG$4-$D35+1),$F35-SUM($Z35:BF35)))))</f>
        <v/>
      </c>
      <c r="BH35" s="91">
        <f t="array" ref="BH35">IF(BH$4&lt;$D35,0,IF(BH$4&gt;$F$21,0,IF(BH$4=$F$21,$F35-SUM($Z35:BG35),MIN($F35*INDEX($AA$24:$DB$24,BH$4-$D35+1),$F35-SUM($Z35:BG35)))))</f>
        <v/>
      </c>
      <c r="BI35" s="91">
        <f t="array" ref="BI35">IF(BI$4&lt;$D35,0,IF(BI$4&gt;$F$21,0,IF(BI$4=$F$21,$F35-SUM($Z35:BH35),MIN($F35*INDEX($AA$24:$DB$24,BI$4-$D35+1),$F35-SUM($Z35:BH35)))))</f>
        <v/>
      </c>
      <c r="BJ35" s="91">
        <f t="array" ref="BJ35">IF(BJ$4&lt;$D35,0,IF(BJ$4&gt;$F$21,0,IF(BJ$4=$F$21,$F35-SUM($Z35:BI35),MIN($F35*INDEX($AA$24:$DB$24,BJ$4-$D35+1),$F35-SUM($Z35:BI35)))))</f>
        <v/>
      </c>
      <c r="BK35" s="91">
        <f t="array" ref="BK35">IF(BK$4&lt;$D35,0,IF(BK$4&gt;$F$21,0,IF(BK$4=$F$21,$F35-SUM($Z35:BJ35),MIN($F35*INDEX($AA$24:$DB$24,BK$4-$D35+1),$F35-SUM($Z35:BJ35)))))</f>
        <v/>
      </c>
      <c r="BL35" s="91">
        <f t="array" ref="BL35">IF(BL$4&lt;$D35,0,IF(BL$4&gt;$F$21,0,IF(BL$4=$F$21,$F35-SUM($Z35:BK35),MIN($F35*INDEX($AA$24:$DB$24,BL$4-$D35+1),$F35-SUM($Z35:BK35)))))</f>
        <v/>
      </c>
      <c r="BM35" s="91">
        <f t="array" ref="BM35">IF(BM$4&lt;$D35,0,IF(BM$4&gt;$F$21,0,IF(BM$4=$F$21,$F35-SUM($Z35:BL35),MIN($F35*INDEX($AA$24:$DB$24,BM$4-$D35+1),$F35-SUM($Z35:BL35)))))</f>
        <v/>
      </c>
      <c r="BN35" s="91">
        <f t="array" ref="BN35">IF(BN$4&lt;$D35,0,IF(BN$4&gt;$F$21,0,IF(BN$4=$F$21,$F35-SUM($Z35:BM35),MIN($F35*INDEX($AA$24:$DB$24,BN$4-$D35+1),$F35-SUM($Z35:BM35)))))</f>
        <v/>
      </c>
      <c r="BO35" s="91">
        <f t="array" ref="BO35">IF(BO$4&lt;$D35,0,IF(BO$4&gt;$F$21,0,IF(BO$4=$F$21,$F35-SUM($Z35:BN35),MIN($F35*INDEX($AA$24:$DB$24,BO$4-$D35+1),$F35-SUM($Z35:BN35)))))</f>
        <v/>
      </c>
      <c r="BP35" s="91">
        <f t="array" ref="BP35">IF(BP$4&lt;$D35,0,IF(BP$4&gt;$F$21,0,IF(BP$4=$F$21,$F35-SUM($Z35:BO35),MIN($F35*INDEX($AA$24:$DB$24,BP$4-$D35+1),$F35-SUM($Z35:BO35)))))</f>
        <v/>
      </c>
      <c r="BQ35" s="91">
        <f t="array" ref="BQ35">IF(BQ$4&lt;$D35,0,IF(BQ$4&gt;$F$21,0,IF(BQ$4=$F$21,$F35-SUM($Z35:BP35),MIN($F35*INDEX($AA$24:$DB$24,BQ$4-$D35+1),$F35-SUM($Z35:BP35)))))</f>
        <v/>
      </c>
      <c r="BR35" s="91">
        <f t="array" ref="BR35">IF(BR$4&lt;$D35,0,IF(BR$4&gt;$F$21,0,IF(BR$4=$F$21,$F35-SUM($Z35:BQ35),MIN($F35*INDEX($AA$24:$DB$24,BR$4-$D35+1),$F35-SUM($Z35:BQ35)))))</f>
        <v/>
      </c>
      <c r="BS35" s="91">
        <f t="array" ref="BS35">IF(BS$4&lt;$D35,0,IF(BS$4&gt;$F$21,0,IF(BS$4=$F$21,$F35-SUM($Z35:BR35),MIN($F35*INDEX($AA$24:$DB$24,BS$4-$D35+1),$F35-SUM($Z35:BR35)))))</f>
        <v/>
      </c>
      <c r="BT35" s="91">
        <f t="array" ref="BT35">IF(BT$4&lt;$D35,0,IF(BT$4&gt;$F$21,0,IF(BT$4=$F$21,$F35-SUM($Z35:BS35),MIN($F35*INDEX($AA$24:$DB$24,BT$4-$D35+1),$F35-SUM($Z35:BS35)))))</f>
        <v/>
      </c>
      <c r="BU35" s="91">
        <f t="array" ref="BU35">IF(BU$4&lt;$D35,0,IF(BU$4&gt;$F$21,0,IF(BU$4=$F$21,$F35-SUM($Z35:BT35),MIN($F35*INDEX($AA$24:$DB$24,BU$4-$D35+1),$F35-SUM($Z35:BT35)))))</f>
        <v/>
      </c>
      <c r="BV35" s="91">
        <f t="array" ref="BV35">IF(BV$4&lt;$D35,0,IF(BV$4&gt;$F$21,0,IF(BV$4=$F$21,$F35-SUM($Z35:BU35),MIN($F35*INDEX($AA$24:$DB$24,BV$4-$D35+1),$F35-SUM($Z35:BU35)))))</f>
        <v/>
      </c>
      <c r="BW35" s="91">
        <f t="array" ref="BW35">IF(BW$4&lt;$D35,0,IF(BW$4&gt;$F$21,0,IF(BW$4=$F$21,$F35-SUM($Z35:BV35),MIN($F35*INDEX($AA$24:$DB$24,BW$4-$D35+1),$F35-SUM($Z35:BV35)))))</f>
        <v/>
      </c>
      <c r="BX35" s="91">
        <f t="array" ref="BX35">IF(BX$4&lt;$D35,0,IF(BX$4&gt;$F$21,0,IF(BX$4=$F$21,$F35-SUM($Z35:BW35),MIN($F35*INDEX($AA$24:$DB$24,BX$4-$D35+1),$F35-SUM($Z35:BW35)))))</f>
        <v/>
      </c>
      <c r="BY35" s="91">
        <f t="array" ref="BY35">IF(BY$4&lt;$D35,0,IF(BY$4&gt;$F$21,0,IF(BY$4=$F$21,$F35-SUM($Z35:BX35),MIN($F35*INDEX($AA$24:$DB$24,BY$4-$D35+1),$F35-SUM($Z35:BX35)))))</f>
        <v/>
      </c>
      <c r="BZ35" s="91">
        <f t="array" ref="BZ35">IF(BZ$4&lt;$D35,0,IF(BZ$4&gt;$F$21,0,IF(BZ$4=$F$21,$F35-SUM($Z35:BY35),MIN($F35*INDEX($AA$24:$DB$24,BZ$4-$D35+1),$F35-SUM($Z35:BY35)))))</f>
        <v/>
      </c>
      <c r="CA35" s="91">
        <f t="array" ref="CA35">IF(CA$4&lt;$D35,0,IF(CA$4&gt;$F$21,0,IF(CA$4=$F$21,$F35-SUM($Z35:BZ35),MIN($F35*INDEX($AA$24:$DB$24,CA$4-$D35+1),$F35-SUM($Z35:BZ35)))))</f>
        <v/>
      </c>
      <c r="CB35" s="91">
        <f t="array" ref="CB35">IF(CB$4&lt;$D35,0,IF(CB$4&gt;$F$21,0,IF(CB$4=$F$21,$F35-SUM($Z35:CA35),MIN($F35*INDEX($AA$24:$DB$24,CB$4-$D35+1),$F35-SUM($Z35:CA35)))))</f>
        <v/>
      </c>
      <c r="CC35" s="91">
        <f t="array" ref="CC35">IF(CC$4&lt;$D35,0,IF(CC$4&gt;$F$21,0,IF(CC$4=$F$21,$F35-SUM($Z35:CB35),MIN($F35*INDEX($AA$24:$DB$24,CC$4-$D35+1),$F35-SUM($Z35:CB35)))))</f>
        <v/>
      </c>
      <c r="CD35" s="91">
        <f t="array" ref="CD35">IF(CD$4&lt;$D35,0,IF(CD$4&gt;$F$21,0,IF(CD$4=$F$21,$F35-SUM($Z35:CC35),MIN($F35*INDEX($AA$24:$DB$24,CD$4-$D35+1),$F35-SUM($Z35:CC35)))))</f>
        <v/>
      </c>
      <c r="CE35" s="91">
        <f t="array" ref="CE35">IF(CE$4&lt;$D35,0,IF(CE$4&gt;$F$21,0,IF(CE$4=$F$21,$F35-SUM($Z35:CD35),MIN($F35*INDEX($AA$24:$DB$24,CE$4-$D35+1),$F35-SUM($Z35:CD35)))))</f>
        <v/>
      </c>
      <c r="CF35" s="91">
        <f t="array" ref="CF35">IF(CF$4&lt;$D35,0,IF(CF$4&gt;$F$21,0,IF(CF$4=$F$21,$F35-SUM($Z35:CE35),MIN($F35*INDEX($AA$24:$DB$24,CF$4-$D35+1),$F35-SUM($Z35:CE35)))))</f>
        <v/>
      </c>
      <c r="CG35" s="91">
        <f t="array" ref="CG35">IF(CG$4&lt;$D35,0,IF(CG$4&gt;$F$21,0,IF(CG$4=$F$21,$F35-SUM($Z35:CF35),MIN($F35*INDEX($AA$24:$DB$24,CG$4-$D35+1),$F35-SUM($Z35:CF35)))))</f>
        <v/>
      </c>
      <c r="CH35" s="91">
        <f t="array" ref="CH35">IF(CH$4&lt;$D35,0,IF(CH$4&gt;$F$21,0,IF(CH$4=$F$21,$F35-SUM($Z35:CG35),MIN($F35*INDEX($AA$24:$DB$24,CH$4-$D35+1),$F35-SUM($Z35:CG35)))))</f>
        <v/>
      </c>
      <c r="CI35" s="91">
        <f t="array" ref="CI35">IF(CI$4&lt;$D35,0,IF(CI$4&gt;$F$21,0,IF(CI$4=$F$21,$F35-SUM($Z35:CH35),MIN($F35*INDEX($AA$24:$DB$24,CI$4-$D35+1),$F35-SUM($Z35:CH35)))))</f>
        <v/>
      </c>
      <c r="CJ35" s="91">
        <f t="array" ref="CJ35">IF(CJ$4&lt;$D35,0,IF(CJ$4&gt;$F$21,0,IF(CJ$4=$F$21,$F35-SUM($Z35:CI35),MIN($F35*INDEX($AA$24:$DB$24,CJ$4-$D35+1),$F35-SUM($Z35:CI35)))))</f>
        <v/>
      </c>
      <c r="CK35" s="91">
        <f t="array" ref="CK35">IF(CK$4&lt;$D35,0,IF(CK$4&gt;$F$21,0,IF(CK$4=$F$21,$F35-SUM($Z35:CJ35),MIN($F35*INDEX($AA$24:$DB$24,CK$4-$D35+1),$F35-SUM($Z35:CJ35)))))</f>
        <v/>
      </c>
      <c r="CL35" s="91">
        <f t="array" ref="CL35">IF(CL$4&lt;$D35,0,IF(CL$4&gt;$F$21,0,IF(CL$4=$F$21,$F35-SUM($Z35:CK35),MIN($F35*INDEX($AA$24:$DB$24,CL$4-$D35+1),$F35-SUM($Z35:CK35)))))</f>
        <v/>
      </c>
      <c r="CM35" s="91">
        <f t="array" ref="CM35">IF(CM$4&lt;$D35,0,IF(CM$4&gt;$F$21,0,IF(CM$4=$F$21,$F35-SUM($Z35:CL35),MIN($F35*INDEX($AA$24:$DB$24,CM$4-$D35+1),$F35-SUM($Z35:CL35)))))</f>
        <v/>
      </c>
      <c r="CN35" s="91">
        <f t="array" ref="CN35">IF(CN$4&lt;$D35,0,IF(CN$4&gt;$F$21,0,IF(CN$4=$F$21,$F35-SUM($Z35:CM35),MIN($F35*INDEX($AA$24:$DB$24,CN$4-$D35+1),$F35-SUM($Z35:CM35)))))</f>
        <v/>
      </c>
      <c r="CO35" s="91">
        <f t="array" ref="CO35">IF(CO$4&lt;$D35,0,IF(CO$4&gt;$F$21,0,IF(CO$4=$F$21,$F35-SUM($Z35:CN35),MIN($F35*INDEX($AA$24:$DB$24,CO$4-$D35+1),$F35-SUM($Z35:CN35)))))</f>
        <v/>
      </c>
      <c r="CP35" s="91">
        <f t="array" ref="CP35">IF(CP$4&lt;$D35,0,IF(CP$4&gt;$F$21,0,IF(CP$4=$F$21,$F35-SUM($Z35:CO35),MIN($F35*INDEX($AA$24:$DB$24,CP$4-$D35+1),$F35-SUM($Z35:CO35)))))</f>
        <v/>
      </c>
      <c r="CQ35" s="91">
        <f t="array" ref="CQ35">IF(CQ$4&lt;$D35,0,IF(CQ$4&gt;$F$21,0,IF(CQ$4=$F$21,$F35-SUM($Z35:CP35),MIN($F35*INDEX($AA$24:$DB$24,CQ$4-$D35+1),$F35-SUM($Z35:CP35)))))</f>
        <v/>
      </c>
      <c r="CR35" s="91">
        <f t="array" ref="CR35">IF(CR$4&lt;$D35,0,IF(CR$4&gt;$F$21,0,IF(CR$4=$F$21,$F35-SUM($Z35:CQ35),MIN($F35*INDEX($AA$24:$DB$24,CR$4-$D35+1),$F35-SUM($Z35:CQ35)))))</f>
        <v/>
      </c>
      <c r="CS35" s="91">
        <f t="array" ref="CS35">IF(CS$4&lt;$D35,0,IF(CS$4&gt;$F$21,0,IF(CS$4=$F$21,$F35-SUM($Z35:CR35),MIN($F35*INDEX($AA$24:$DB$24,CS$4-$D35+1),$F35-SUM($Z35:CR35)))))</f>
        <v/>
      </c>
      <c r="CT35" s="91">
        <f t="array" ref="CT35">IF(CT$4&lt;$D35,0,IF(CT$4&gt;$F$21,0,IF(CT$4=$F$21,$F35-SUM($Z35:CS35),MIN($F35*INDEX($AA$24:$DB$24,CT$4-$D35+1),$F35-SUM($Z35:CS35)))))</f>
        <v/>
      </c>
      <c r="CU35" s="91">
        <f t="array" ref="CU35">IF(CU$4&lt;$D35,0,IF(CU$4&gt;$F$21,0,IF(CU$4=$F$21,$F35-SUM($Z35:CT35),MIN($F35*INDEX($AA$24:$DB$24,CU$4-$D35+1),$F35-SUM($Z35:CT35)))))</f>
        <v/>
      </c>
      <c r="CV35" s="91">
        <f t="array" ref="CV35">IF(CV$4&lt;$D35,0,IF(CV$4&gt;$F$21,0,IF(CV$4=$F$21,$F35-SUM($Z35:CU35),MIN($F35*INDEX($AA$24:$DB$24,CV$4-$D35+1),$F35-SUM($Z35:CU35)))))</f>
        <v/>
      </c>
      <c r="CW35" s="91">
        <f t="array" ref="CW35">IF(CW$4&lt;$D35,0,IF(CW$4&gt;$F$21,0,IF(CW$4=$F$21,$F35-SUM($Z35:CV35),MIN($F35*INDEX($AA$24:$DB$24,CW$4-$D35+1),$F35-SUM($Z35:CV35)))))</f>
        <v/>
      </c>
      <c r="CX35" s="91">
        <f t="array" ref="CX35">IF(CX$4&lt;$D35,0,IF(CX$4&gt;$F$21,0,IF(CX$4=$F$21,$F35-SUM($Z35:CW35),MIN($F35*INDEX($AA$24:$DB$24,CX$4-$D35+1),$F35-SUM($Z35:CW35)))))</f>
        <v/>
      </c>
      <c r="CY35" s="91">
        <f t="array" ref="CY35">IF(CY$4&lt;$D35,0,IF(CY$4&gt;$F$21,0,IF(CY$4=$F$21,$F35-SUM($Z35:CX35),MIN($F35*INDEX($AA$24:$DB$24,CY$4-$D35+1),$F35-SUM($Z35:CX35)))))</f>
        <v/>
      </c>
      <c r="CZ35" s="91">
        <f t="array" ref="CZ35">IF(CZ$4&lt;$D35,0,IF(CZ$4&gt;$F$21,0,IF(CZ$4=$F$21,$F35-SUM($Z35:CY35),MIN($F35*INDEX($AA$24:$DB$24,CZ$4-$D35+1),$F35-SUM($Z35:CY35)))))</f>
        <v/>
      </c>
      <c r="DA35" s="91">
        <f t="array" ref="DA35">IF(DA$4&lt;$D35,0,IF(DA$4&gt;$F$21,0,IF(DA$4=$F$21,$F35-SUM($Z35:CZ35),MIN($F35*INDEX($AA$24:$DB$24,DA$4-$D35+1),$F35-SUM($Z35:CZ35)))))</f>
        <v/>
      </c>
      <c r="DB35" s="91">
        <f t="array" ref="DB35">IF(DB$4&lt;$D35,0,IF(DB$4&gt;$F$21,0,IF(DB$4=$F$21,$F35-SUM($Z35:DA35),MIN($F35*INDEX($AA$24:$DB$24,DB$4-$D35+1),$F35-SUM($Z35:DA35)))))</f>
        <v/>
      </c>
    </row>
    <row r="36" outlineLevel="3">
      <c r="D36" s="2" t="n">
        <v>11</v>
      </c>
      <c r="E36" s="2" t="inlineStr">
        <is>
          <t>Total Capex Year 11</t>
        </is>
      </c>
      <c r="F36" s="87" t="n">
        <v>0</v>
      </c>
      <c r="G36" s="87">
        <f>SUM(AA36:DB36)-F36</f>
        <v/>
      </c>
      <c r="AA36" s="91">
        <f t="array" ref="AA36">IF(AA$4&lt;$D36,0,IF(AA$4&gt;$F$21,0,IF(AA$4=$F$21,$F36-SUM($Z36:Z36),MIN($F36*INDEX($AA$24:$DB$24,AA$4-$D36+1),$F36-SUM($Z36:Z36)))))</f>
        <v/>
      </c>
      <c r="AB36" s="91">
        <f t="array" ref="AB36">IF(AB$4&lt;$D36,0,IF(AB$4&gt;$F$21,0,IF(AB$4=$F$21,$F36-SUM($Z36:AA36),MIN($F36*INDEX($AA$24:$DB$24,AB$4-$D36+1),$F36-SUM($Z36:AA36)))))</f>
        <v/>
      </c>
      <c r="AC36" s="91">
        <f t="array" ref="AC36">IF(AC$4&lt;$D36,0,IF(AC$4&gt;$F$21,0,IF(AC$4=$F$21,$F36-SUM($Z36:AB36),MIN($F36*INDEX($AA$24:$DB$24,AC$4-$D36+1),$F36-SUM($Z36:AB36)))))</f>
        <v/>
      </c>
      <c r="AD36" s="91">
        <f t="array" ref="AD36">IF(AD$4&lt;$D36,0,IF(AD$4&gt;$F$21,0,IF(AD$4=$F$21,$F36-SUM($Z36:AC36),MIN($F36*INDEX($AA$24:$DB$24,AD$4-$D36+1),$F36-SUM($Z36:AC36)))))</f>
        <v/>
      </c>
      <c r="AE36" s="91">
        <f t="array" ref="AE36">IF(AE$4&lt;$D36,0,IF(AE$4&gt;$F$21,0,IF(AE$4=$F$21,$F36-SUM($Z36:AD36),MIN($F36*INDEX($AA$24:$DB$24,AE$4-$D36+1),$F36-SUM($Z36:AD36)))))</f>
        <v/>
      </c>
      <c r="AF36" s="91">
        <f t="array" ref="AF36">IF(AF$4&lt;$D36,0,IF(AF$4&gt;$F$21,0,IF(AF$4=$F$21,$F36-SUM($Z36:AE36),MIN($F36*INDEX($AA$24:$DB$24,AF$4-$D36+1),$F36-SUM($Z36:AE36)))))</f>
        <v/>
      </c>
      <c r="AG36" s="91">
        <f t="array" ref="AG36">IF(AG$4&lt;$D36,0,IF(AG$4&gt;$F$21,0,IF(AG$4=$F$21,$F36-SUM($Z36:AF36),MIN($F36*INDEX($AA$24:$DB$24,AG$4-$D36+1),$F36-SUM($Z36:AF36)))))</f>
        <v/>
      </c>
      <c r="AH36" s="91">
        <f t="array" ref="AH36">IF(AH$4&lt;$D36,0,IF(AH$4&gt;$F$21,0,IF(AH$4=$F$21,$F36-SUM($Z36:AG36),MIN($F36*INDEX($AA$24:$DB$24,AH$4-$D36+1),$F36-SUM($Z36:AG36)))))</f>
        <v/>
      </c>
      <c r="AI36" s="91">
        <f t="array" ref="AI36">IF(AI$4&lt;$D36,0,IF(AI$4&gt;$F$21,0,IF(AI$4=$F$21,$F36-SUM($Z36:AH36),MIN($F36*INDEX($AA$24:$DB$24,AI$4-$D36+1),$F36-SUM($Z36:AH36)))))</f>
        <v/>
      </c>
      <c r="AJ36" s="91">
        <f t="array" ref="AJ36">IF(AJ$4&lt;$D36,0,IF(AJ$4&gt;$F$21,0,IF(AJ$4=$F$21,$F36-SUM($Z36:AI36),MIN($F36*INDEX($AA$24:$DB$24,AJ$4-$D36+1),$F36-SUM($Z36:AI36)))))</f>
        <v/>
      </c>
      <c r="AK36" s="91">
        <f t="array" ref="AK36">IF(AK$4&lt;$D36,0,IF(AK$4&gt;$F$21,0,IF(AK$4=$F$21,$F36-SUM($Z36:AJ36),MIN($F36*INDEX($AA$24:$DB$24,AK$4-$D36+1),$F36-SUM($Z36:AJ36)))))</f>
        <v/>
      </c>
      <c r="AL36" s="91">
        <f t="array" ref="AL36">IF(AL$4&lt;$D36,0,IF(AL$4&gt;$F$21,0,IF(AL$4=$F$21,$F36-SUM($Z36:AK36),MIN($F36*INDEX($AA$24:$DB$24,AL$4-$D36+1),$F36-SUM($Z36:AK36)))))</f>
        <v/>
      </c>
      <c r="AM36" s="91">
        <f t="array" ref="AM36">IF(AM$4&lt;$D36,0,IF(AM$4&gt;$F$21,0,IF(AM$4=$F$21,$F36-SUM($Z36:AL36),MIN($F36*INDEX($AA$24:$DB$24,AM$4-$D36+1),$F36-SUM($Z36:AL36)))))</f>
        <v/>
      </c>
      <c r="AN36" s="91">
        <f t="array" ref="AN36">IF(AN$4&lt;$D36,0,IF(AN$4&gt;$F$21,0,IF(AN$4=$F$21,$F36-SUM($Z36:AM36),MIN($F36*INDEX($AA$24:$DB$24,AN$4-$D36+1),$F36-SUM($Z36:AM36)))))</f>
        <v/>
      </c>
      <c r="AO36" s="91">
        <f t="array" ref="AO36">IF(AO$4&lt;$D36,0,IF(AO$4&gt;$F$21,0,IF(AO$4=$F$21,$F36-SUM($Z36:AN36),MIN($F36*INDEX($AA$24:$DB$24,AO$4-$D36+1),$F36-SUM($Z36:AN36)))))</f>
        <v/>
      </c>
      <c r="AP36" s="91">
        <f t="array" ref="AP36">IF(AP$4&lt;$D36,0,IF(AP$4&gt;$F$21,0,IF(AP$4=$F$21,$F36-SUM($Z36:AO36),MIN($F36*INDEX($AA$24:$DB$24,AP$4-$D36+1),$F36-SUM($Z36:AO36)))))</f>
        <v/>
      </c>
      <c r="AQ36" s="91">
        <f t="array" ref="AQ36">IF(AQ$4&lt;$D36,0,IF(AQ$4&gt;$F$21,0,IF(AQ$4=$F$21,$F36-SUM($Z36:AP36),MIN($F36*INDEX($AA$24:$DB$24,AQ$4-$D36+1),$F36-SUM($Z36:AP36)))))</f>
        <v/>
      </c>
      <c r="AR36" s="91">
        <f t="array" ref="AR36">IF(AR$4&lt;$D36,0,IF(AR$4&gt;$F$21,0,IF(AR$4=$F$21,$F36-SUM($Z36:AQ36),MIN($F36*INDEX($AA$24:$DB$24,AR$4-$D36+1),$F36-SUM($Z36:AQ36)))))</f>
        <v/>
      </c>
      <c r="AS36" s="91">
        <f t="array" ref="AS36">IF(AS$4&lt;$D36,0,IF(AS$4&gt;$F$21,0,IF(AS$4=$F$21,$F36-SUM($Z36:AR36),MIN($F36*INDEX($AA$24:$DB$24,AS$4-$D36+1),$F36-SUM($Z36:AR36)))))</f>
        <v/>
      </c>
      <c r="AT36" s="91">
        <f t="array" ref="AT36">IF(AT$4&lt;$D36,0,IF(AT$4&gt;$F$21,0,IF(AT$4=$F$21,$F36-SUM($Z36:AS36),MIN($F36*INDEX($AA$24:$DB$24,AT$4-$D36+1),$F36-SUM($Z36:AS36)))))</f>
        <v/>
      </c>
      <c r="AU36" s="91">
        <f t="array" ref="AU36">IF(AU$4&lt;$D36,0,IF(AU$4&gt;$F$21,0,IF(AU$4=$F$21,$F36-SUM($Z36:AT36),MIN($F36*INDEX($AA$24:$DB$24,AU$4-$D36+1),$F36-SUM($Z36:AT36)))))</f>
        <v/>
      </c>
      <c r="AV36" s="91">
        <f t="array" ref="AV36">IF(AV$4&lt;$D36,0,IF(AV$4&gt;$F$21,0,IF(AV$4=$F$21,$F36-SUM($Z36:AU36),MIN($F36*INDEX($AA$24:$DB$24,AV$4-$D36+1),$F36-SUM($Z36:AU36)))))</f>
        <v/>
      </c>
      <c r="AW36" s="91">
        <f t="array" ref="AW36">IF(AW$4&lt;$D36,0,IF(AW$4&gt;$F$21,0,IF(AW$4=$F$21,$F36-SUM($Z36:AV36),MIN($F36*INDEX($AA$24:$DB$24,AW$4-$D36+1),$F36-SUM($Z36:AV36)))))</f>
        <v/>
      </c>
      <c r="AX36" s="91">
        <f t="array" ref="AX36">IF(AX$4&lt;$D36,0,IF(AX$4&gt;$F$21,0,IF(AX$4=$F$21,$F36-SUM($Z36:AW36),MIN($F36*INDEX($AA$24:$DB$24,AX$4-$D36+1),$F36-SUM($Z36:AW36)))))</f>
        <v/>
      </c>
      <c r="AY36" s="91">
        <f t="array" ref="AY36">IF(AY$4&lt;$D36,0,IF(AY$4&gt;$F$21,0,IF(AY$4=$F$21,$F36-SUM($Z36:AX36),MIN($F36*INDEX($AA$24:$DB$24,AY$4-$D36+1),$F36-SUM($Z36:AX36)))))</f>
        <v/>
      </c>
      <c r="AZ36" s="91">
        <f t="array" ref="AZ36">IF(AZ$4&lt;$D36,0,IF(AZ$4&gt;$F$21,0,IF(AZ$4=$F$21,$F36-SUM($Z36:AY36),MIN($F36*INDEX($AA$24:$DB$24,AZ$4-$D36+1),$F36-SUM($Z36:AY36)))))</f>
        <v/>
      </c>
      <c r="BA36" s="91">
        <f t="array" ref="BA36">IF(BA$4&lt;$D36,0,IF(BA$4&gt;$F$21,0,IF(BA$4=$F$21,$F36-SUM($Z36:AZ36),MIN($F36*INDEX($AA$24:$DB$24,BA$4-$D36+1),$F36-SUM($Z36:AZ36)))))</f>
        <v/>
      </c>
      <c r="BB36" s="91">
        <f t="array" ref="BB36">IF(BB$4&lt;$D36,0,IF(BB$4&gt;$F$21,0,IF(BB$4=$F$21,$F36-SUM($Z36:BA36),MIN($F36*INDEX($AA$24:$DB$24,BB$4-$D36+1),$F36-SUM($Z36:BA36)))))</f>
        <v/>
      </c>
      <c r="BC36" s="91">
        <f t="array" ref="BC36">IF(BC$4&lt;$D36,0,IF(BC$4&gt;$F$21,0,IF(BC$4=$F$21,$F36-SUM($Z36:BB36),MIN($F36*INDEX($AA$24:$DB$24,BC$4-$D36+1),$F36-SUM($Z36:BB36)))))</f>
        <v/>
      </c>
      <c r="BD36" s="91">
        <f t="array" ref="BD36">IF(BD$4&lt;$D36,0,IF(BD$4&gt;$F$21,0,IF(BD$4=$F$21,$F36-SUM($Z36:BC36),MIN($F36*INDEX($AA$24:$DB$24,BD$4-$D36+1),$F36-SUM($Z36:BC36)))))</f>
        <v/>
      </c>
      <c r="BE36" s="91">
        <f t="array" ref="BE36">IF(BE$4&lt;$D36,0,IF(BE$4&gt;$F$21,0,IF(BE$4=$F$21,$F36-SUM($Z36:BD36),MIN($F36*INDEX($AA$24:$DB$24,BE$4-$D36+1),$F36-SUM($Z36:BD36)))))</f>
        <v/>
      </c>
      <c r="BF36" s="91">
        <f t="array" ref="BF36">IF(BF$4&lt;$D36,0,IF(BF$4&gt;$F$21,0,IF(BF$4=$F$21,$F36-SUM($Z36:BE36),MIN($F36*INDEX($AA$24:$DB$24,BF$4-$D36+1),$F36-SUM($Z36:BE36)))))</f>
        <v/>
      </c>
      <c r="BG36" s="91">
        <f t="array" ref="BG36">IF(BG$4&lt;$D36,0,IF(BG$4&gt;$F$21,0,IF(BG$4=$F$21,$F36-SUM($Z36:BF36),MIN($F36*INDEX($AA$24:$DB$24,BG$4-$D36+1),$F36-SUM($Z36:BF36)))))</f>
        <v/>
      </c>
      <c r="BH36" s="91">
        <f t="array" ref="BH36">IF(BH$4&lt;$D36,0,IF(BH$4&gt;$F$21,0,IF(BH$4=$F$21,$F36-SUM($Z36:BG36),MIN($F36*INDEX($AA$24:$DB$24,BH$4-$D36+1),$F36-SUM($Z36:BG36)))))</f>
        <v/>
      </c>
      <c r="BI36" s="91">
        <f t="array" ref="BI36">IF(BI$4&lt;$D36,0,IF(BI$4&gt;$F$21,0,IF(BI$4=$F$21,$F36-SUM($Z36:BH36),MIN($F36*INDEX($AA$24:$DB$24,BI$4-$D36+1),$F36-SUM($Z36:BH36)))))</f>
        <v/>
      </c>
      <c r="BJ36" s="91">
        <f t="array" ref="BJ36">IF(BJ$4&lt;$D36,0,IF(BJ$4&gt;$F$21,0,IF(BJ$4=$F$21,$F36-SUM($Z36:BI36),MIN($F36*INDEX($AA$24:$DB$24,BJ$4-$D36+1),$F36-SUM($Z36:BI36)))))</f>
        <v/>
      </c>
      <c r="BK36" s="91">
        <f t="array" ref="BK36">IF(BK$4&lt;$D36,0,IF(BK$4&gt;$F$21,0,IF(BK$4=$F$21,$F36-SUM($Z36:BJ36),MIN($F36*INDEX($AA$24:$DB$24,BK$4-$D36+1),$F36-SUM($Z36:BJ36)))))</f>
        <v/>
      </c>
      <c r="BL36" s="91">
        <f t="array" ref="BL36">IF(BL$4&lt;$D36,0,IF(BL$4&gt;$F$21,0,IF(BL$4=$F$21,$F36-SUM($Z36:BK36),MIN($F36*INDEX($AA$24:$DB$24,BL$4-$D36+1),$F36-SUM($Z36:BK36)))))</f>
        <v/>
      </c>
      <c r="BM36" s="91">
        <f t="array" ref="BM36">IF(BM$4&lt;$D36,0,IF(BM$4&gt;$F$21,0,IF(BM$4=$F$21,$F36-SUM($Z36:BL36),MIN($F36*INDEX($AA$24:$DB$24,BM$4-$D36+1),$F36-SUM($Z36:BL36)))))</f>
        <v/>
      </c>
      <c r="BN36" s="91">
        <f t="array" ref="BN36">IF(BN$4&lt;$D36,0,IF(BN$4&gt;$F$21,0,IF(BN$4=$F$21,$F36-SUM($Z36:BM36),MIN($F36*INDEX($AA$24:$DB$24,BN$4-$D36+1),$F36-SUM($Z36:BM36)))))</f>
        <v/>
      </c>
      <c r="BO36" s="91">
        <f t="array" ref="BO36">IF(BO$4&lt;$D36,0,IF(BO$4&gt;$F$21,0,IF(BO$4=$F$21,$F36-SUM($Z36:BN36),MIN($F36*INDEX($AA$24:$DB$24,BO$4-$D36+1),$F36-SUM($Z36:BN36)))))</f>
        <v/>
      </c>
      <c r="BP36" s="91">
        <f t="array" ref="BP36">IF(BP$4&lt;$D36,0,IF(BP$4&gt;$F$21,0,IF(BP$4=$F$21,$F36-SUM($Z36:BO36),MIN($F36*INDEX($AA$24:$DB$24,BP$4-$D36+1),$F36-SUM($Z36:BO36)))))</f>
        <v/>
      </c>
      <c r="BQ36" s="91">
        <f t="array" ref="BQ36">IF(BQ$4&lt;$D36,0,IF(BQ$4&gt;$F$21,0,IF(BQ$4=$F$21,$F36-SUM($Z36:BP36),MIN($F36*INDEX($AA$24:$DB$24,BQ$4-$D36+1),$F36-SUM($Z36:BP36)))))</f>
        <v/>
      </c>
      <c r="BR36" s="91">
        <f t="array" ref="BR36">IF(BR$4&lt;$D36,0,IF(BR$4&gt;$F$21,0,IF(BR$4=$F$21,$F36-SUM($Z36:BQ36),MIN($F36*INDEX($AA$24:$DB$24,BR$4-$D36+1),$F36-SUM($Z36:BQ36)))))</f>
        <v/>
      </c>
      <c r="BS36" s="91">
        <f t="array" ref="BS36">IF(BS$4&lt;$D36,0,IF(BS$4&gt;$F$21,0,IF(BS$4=$F$21,$F36-SUM($Z36:BR36),MIN($F36*INDEX($AA$24:$DB$24,BS$4-$D36+1),$F36-SUM($Z36:BR36)))))</f>
        <v/>
      </c>
      <c r="BT36" s="91">
        <f t="array" ref="BT36">IF(BT$4&lt;$D36,0,IF(BT$4&gt;$F$21,0,IF(BT$4=$F$21,$F36-SUM($Z36:BS36),MIN($F36*INDEX($AA$24:$DB$24,BT$4-$D36+1),$F36-SUM($Z36:BS36)))))</f>
        <v/>
      </c>
      <c r="BU36" s="91">
        <f t="array" ref="BU36">IF(BU$4&lt;$D36,0,IF(BU$4&gt;$F$21,0,IF(BU$4=$F$21,$F36-SUM($Z36:BT36),MIN($F36*INDEX($AA$24:$DB$24,BU$4-$D36+1),$F36-SUM($Z36:BT36)))))</f>
        <v/>
      </c>
      <c r="BV36" s="91">
        <f t="array" ref="BV36">IF(BV$4&lt;$D36,0,IF(BV$4&gt;$F$21,0,IF(BV$4=$F$21,$F36-SUM($Z36:BU36),MIN($F36*INDEX($AA$24:$DB$24,BV$4-$D36+1),$F36-SUM($Z36:BU36)))))</f>
        <v/>
      </c>
      <c r="BW36" s="91">
        <f t="array" ref="BW36">IF(BW$4&lt;$D36,0,IF(BW$4&gt;$F$21,0,IF(BW$4=$F$21,$F36-SUM($Z36:BV36),MIN($F36*INDEX($AA$24:$DB$24,BW$4-$D36+1),$F36-SUM($Z36:BV36)))))</f>
        <v/>
      </c>
      <c r="BX36" s="91">
        <f t="array" ref="BX36">IF(BX$4&lt;$D36,0,IF(BX$4&gt;$F$21,0,IF(BX$4=$F$21,$F36-SUM($Z36:BW36),MIN($F36*INDEX($AA$24:$DB$24,BX$4-$D36+1),$F36-SUM($Z36:BW36)))))</f>
        <v/>
      </c>
      <c r="BY36" s="91">
        <f t="array" ref="BY36">IF(BY$4&lt;$D36,0,IF(BY$4&gt;$F$21,0,IF(BY$4=$F$21,$F36-SUM($Z36:BX36),MIN($F36*INDEX($AA$24:$DB$24,BY$4-$D36+1),$F36-SUM($Z36:BX36)))))</f>
        <v/>
      </c>
      <c r="BZ36" s="91">
        <f t="array" ref="BZ36">IF(BZ$4&lt;$D36,0,IF(BZ$4&gt;$F$21,0,IF(BZ$4=$F$21,$F36-SUM($Z36:BY36),MIN($F36*INDEX($AA$24:$DB$24,BZ$4-$D36+1),$F36-SUM($Z36:BY36)))))</f>
        <v/>
      </c>
      <c r="CA36" s="91">
        <f t="array" ref="CA36">IF(CA$4&lt;$D36,0,IF(CA$4&gt;$F$21,0,IF(CA$4=$F$21,$F36-SUM($Z36:BZ36),MIN($F36*INDEX($AA$24:$DB$24,CA$4-$D36+1),$F36-SUM($Z36:BZ36)))))</f>
        <v/>
      </c>
      <c r="CB36" s="91">
        <f t="array" ref="CB36">IF(CB$4&lt;$D36,0,IF(CB$4&gt;$F$21,0,IF(CB$4=$F$21,$F36-SUM($Z36:CA36),MIN($F36*INDEX($AA$24:$DB$24,CB$4-$D36+1),$F36-SUM($Z36:CA36)))))</f>
        <v/>
      </c>
      <c r="CC36" s="91">
        <f t="array" ref="CC36">IF(CC$4&lt;$D36,0,IF(CC$4&gt;$F$21,0,IF(CC$4=$F$21,$F36-SUM($Z36:CB36),MIN($F36*INDEX($AA$24:$DB$24,CC$4-$D36+1),$F36-SUM($Z36:CB36)))))</f>
        <v/>
      </c>
      <c r="CD36" s="91">
        <f t="array" ref="CD36">IF(CD$4&lt;$D36,0,IF(CD$4&gt;$F$21,0,IF(CD$4=$F$21,$F36-SUM($Z36:CC36),MIN($F36*INDEX($AA$24:$DB$24,CD$4-$D36+1),$F36-SUM($Z36:CC36)))))</f>
        <v/>
      </c>
      <c r="CE36" s="91">
        <f t="array" ref="CE36">IF(CE$4&lt;$D36,0,IF(CE$4&gt;$F$21,0,IF(CE$4=$F$21,$F36-SUM($Z36:CD36),MIN($F36*INDEX($AA$24:$DB$24,CE$4-$D36+1),$F36-SUM($Z36:CD36)))))</f>
        <v/>
      </c>
      <c r="CF36" s="91">
        <f t="array" ref="CF36">IF(CF$4&lt;$D36,0,IF(CF$4&gt;$F$21,0,IF(CF$4=$F$21,$F36-SUM($Z36:CE36),MIN($F36*INDEX($AA$24:$DB$24,CF$4-$D36+1),$F36-SUM($Z36:CE36)))))</f>
        <v/>
      </c>
      <c r="CG36" s="91">
        <f t="array" ref="CG36">IF(CG$4&lt;$D36,0,IF(CG$4&gt;$F$21,0,IF(CG$4=$F$21,$F36-SUM($Z36:CF36),MIN($F36*INDEX($AA$24:$DB$24,CG$4-$D36+1),$F36-SUM($Z36:CF36)))))</f>
        <v/>
      </c>
      <c r="CH36" s="91">
        <f t="array" ref="CH36">IF(CH$4&lt;$D36,0,IF(CH$4&gt;$F$21,0,IF(CH$4=$F$21,$F36-SUM($Z36:CG36),MIN($F36*INDEX($AA$24:$DB$24,CH$4-$D36+1),$F36-SUM($Z36:CG36)))))</f>
        <v/>
      </c>
      <c r="CI36" s="91">
        <f t="array" ref="CI36">IF(CI$4&lt;$D36,0,IF(CI$4&gt;$F$21,0,IF(CI$4=$F$21,$F36-SUM($Z36:CH36),MIN($F36*INDEX($AA$24:$DB$24,CI$4-$D36+1),$F36-SUM($Z36:CH36)))))</f>
        <v/>
      </c>
      <c r="CJ36" s="91">
        <f t="array" ref="CJ36">IF(CJ$4&lt;$D36,0,IF(CJ$4&gt;$F$21,0,IF(CJ$4=$F$21,$F36-SUM($Z36:CI36),MIN($F36*INDEX($AA$24:$DB$24,CJ$4-$D36+1),$F36-SUM($Z36:CI36)))))</f>
        <v/>
      </c>
      <c r="CK36" s="91">
        <f t="array" ref="CK36">IF(CK$4&lt;$D36,0,IF(CK$4&gt;$F$21,0,IF(CK$4=$F$21,$F36-SUM($Z36:CJ36),MIN($F36*INDEX($AA$24:$DB$24,CK$4-$D36+1),$F36-SUM($Z36:CJ36)))))</f>
        <v/>
      </c>
      <c r="CL36" s="91">
        <f t="array" ref="CL36">IF(CL$4&lt;$D36,0,IF(CL$4&gt;$F$21,0,IF(CL$4=$F$21,$F36-SUM($Z36:CK36),MIN($F36*INDEX($AA$24:$DB$24,CL$4-$D36+1),$F36-SUM($Z36:CK36)))))</f>
        <v/>
      </c>
      <c r="CM36" s="91">
        <f t="array" ref="CM36">IF(CM$4&lt;$D36,0,IF(CM$4&gt;$F$21,0,IF(CM$4=$F$21,$F36-SUM($Z36:CL36),MIN($F36*INDEX($AA$24:$DB$24,CM$4-$D36+1),$F36-SUM($Z36:CL36)))))</f>
        <v/>
      </c>
      <c r="CN36" s="91">
        <f t="array" ref="CN36">IF(CN$4&lt;$D36,0,IF(CN$4&gt;$F$21,0,IF(CN$4=$F$21,$F36-SUM($Z36:CM36),MIN($F36*INDEX($AA$24:$DB$24,CN$4-$D36+1),$F36-SUM($Z36:CM36)))))</f>
        <v/>
      </c>
      <c r="CO36" s="91">
        <f t="array" ref="CO36">IF(CO$4&lt;$D36,0,IF(CO$4&gt;$F$21,0,IF(CO$4=$F$21,$F36-SUM($Z36:CN36),MIN($F36*INDEX($AA$24:$DB$24,CO$4-$D36+1),$F36-SUM($Z36:CN36)))))</f>
        <v/>
      </c>
      <c r="CP36" s="91">
        <f t="array" ref="CP36">IF(CP$4&lt;$D36,0,IF(CP$4&gt;$F$21,0,IF(CP$4=$F$21,$F36-SUM($Z36:CO36),MIN($F36*INDEX($AA$24:$DB$24,CP$4-$D36+1),$F36-SUM($Z36:CO36)))))</f>
        <v/>
      </c>
      <c r="CQ36" s="91">
        <f t="array" ref="CQ36">IF(CQ$4&lt;$D36,0,IF(CQ$4&gt;$F$21,0,IF(CQ$4=$F$21,$F36-SUM($Z36:CP36),MIN($F36*INDEX($AA$24:$DB$24,CQ$4-$D36+1),$F36-SUM($Z36:CP36)))))</f>
        <v/>
      </c>
      <c r="CR36" s="91">
        <f t="array" ref="CR36">IF(CR$4&lt;$D36,0,IF(CR$4&gt;$F$21,0,IF(CR$4=$F$21,$F36-SUM($Z36:CQ36),MIN($F36*INDEX($AA$24:$DB$24,CR$4-$D36+1),$F36-SUM($Z36:CQ36)))))</f>
        <v/>
      </c>
      <c r="CS36" s="91">
        <f t="array" ref="CS36">IF(CS$4&lt;$D36,0,IF(CS$4&gt;$F$21,0,IF(CS$4=$F$21,$F36-SUM($Z36:CR36),MIN($F36*INDEX($AA$24:$DB$24,CS$4-$D36+1),$F36-SUM($Z36:CR36)))))</f>
        <v/>
      </c>
      <c r="CT36" s="91">
        <f t="array" ref="CT36">IF(CT$4&lt;$D36,0,IF(CT$4&gt;$F$21,0,IF(CT$4=$F$21,$F36-SUM($Z36:CS36),MIN($F36*INDEX($AA$24:$DB$24,CT$4-$D36+1),$F36-SUM($Z36:CS36)))))</f>
        <v/>
      </c>
      <c r="CU36" s="91">
        <f t="array" ref="CU36">IF(CU$4&lt;$D36,0,IF(CU$4&gt;$F$21,0,IF(CU$4=$F$21,$F36-SUM($Z36:CT36),MIN($F36*INDEX($AA$24:$DB$24,CU$4-$D36+1),$F36-SUM($Z36:CT36)))))</f>
        <v/>
      </c>
      <c r="CV36" s="91">
        <f t="array" ref="CV36">IF(CV$4&lt;$D36,0,IF(CV$4&gt;$F$21,0,IF(CV$4=$F$21,$F36-SUM($Z36:CU36),MIN($F36*INDEX($AA$24:$DB$24,CV$4-$D36+1),$F36-SUM($Z36:CU36)))))</f>
        <v/>
      </c>
      <c r="CW36" s="91">
        <f t="array" ref="CW36">IF(CW$4&lt;$D36,0,IF(CW$4&gt;$F$21,0,IF(CW$4=$F$21,$F36-SUM($Z36:CV36),MIN($F36*INDEX($AA$24:$DB$24,CW$4-$D36+1),$F36-SUM($Z36:CV36)))))</f>
        <v/>
      </c>
      <c r="CX36" s="91">
        <f t="array" ref="CX36">IF(CX$4&lt;$D36,0,IF(CX$4&gt;$F$21,0,IF(CX$4=$F$21,$F36-SUM($Z36:CW36),MIN($F36*INDEX($AA$24:$DB$24,CX$4-$D36+1),$F36-SUM($Z36:CW36)))))</f>
        <v/>
      </c>
      <c r="CY36" s="91">
        <f t="array" ref="CY36">IF(CY$4&lt;$D36,0,IF(CY$4&gt;$F$21,0,IF(CY$4=$F$21,$F36-SUM($Z36:CX36),MIN($F36*INDEX($AA$24:$DB$24,CY$4-$D36+1),$F36-SUM($Z36:CX36)))))</f>
        <v/>
      </c>
      <c r="CZ36" s="91">
        <f t="array" ref="CZ36">IF(CZ$4&lt;$D36,0,IF(CZ$4&gt;$F$21,0,IF(CZ$4=$F$21,$F36-SUM($Z36:CY36),MIN($F36*INDEX($AA$24:$DB$24,CZ$4-$D36+1),$F36-SUM($Z36:CY36)))))</f>
        <v/>
      </c>
      <c r="DA36" s="91">
        <f t="array" ref="DA36">IF(DA$4&lt;$D36,0,IF(DA$4&gt;$F$21,0,IF(DA$4=$F$21,$F36-SUM($Z36:CZ36),MIN($F36*INDEX($AA$24:$DB$24,DA$4-$D36+1),$F36-SUM($Z36:CZ36)))))</f>
        <v/>
      </c>
      <c r="DB36" s="91">
        <f t="array" ref="DB36">IF(DB$4&lt;$D36,0,IF(DB$4&gt;$F$21,0,IF(DB$4=$F$21,$F36-SUM($Z36:DA36),MIN($F36*INDEX($AA$24:$DB$24,DB$4-$D36+1),$F36-SUM($Z36:DA36)))))</f>
        <v/>
      </c>
    </row>
    <row r="37" outlineLevel="3">
      <c r="D37" s="2" t="n">
        <v>12</v>
      </c>
      <c r="E37" s="2" t="inlineStr">
        <is>
          <t>Total Capex Year 12</t>
        </is>
      </c>
      <c r="F37" s="87" t="n">
        <v>0</v>
      </c>
      <c r="G37" s="87">
        <f>SUM(AA37:DB37)-F37</f>
        <v/>
      </c>
      <c r="AA37" s="91">
        <f t="array" ref="AA37">IF(AA$4&lt;$D37,0,IF(AA$4&gt;$F$21,0,IF(AA$4=$F$21,$F37-SUM($Z37:Z37),MIN($F37*INDEX($AA$24:$DB$24,AA$4-$D37+1),$F37-SUM($Z37:Z37)))))</f>
        <v/>
      </c>
      <c r="AB37" s="91">
        <f t="array" ref="AB37">IF(AB$4&lt;$D37,0,IF(AB$4&gt;$F$21,0,IF(AB$4=$F$21,$F37-SUM($Z37:AA37),MIN($F37*INDEX($AA$24:$DB$24,AB$4-$D37+1),$F37-SUM($Z37:AA37)))))</f>
        <v/>
      </c>
      <c r="AC37" s="91">
        <f t="array" ref="AC37">IF(AC$4&lt;$D37,0,IF(AC$4&gt;$F$21,0,IF(AC$4=$F$21,$F37-SUM($Z37:AB37),MIN($F37*INDEX($AA$24:$DB$24,AC$4-$D37+1),$F37-SUM($Z37:AB37)))))</f>
        <v/>
      </c>
      <c r="AD37" s="91">
        <f t="array" ref="AD37">IF(AD$4&lt;$D37,0,IF(AD$4&gt;$F$21,0,IF(AD$4=$F$21,$F37-SUM($Z37:AC37),MIN($F37*INDEX($AA$24:$DB$24,AD$4-$D37+1),$F37-SUM($Z37:AC37)))))</f>
        <v/>
      </c>
      <c r="AE37" s="91">
        <f t="array" ref="AE37">IF(AE$4&lt;$D37,0,IF(AE$4&gt;$F$21,0,IF(AE$4=$F$21,$F37-SUM($Z37:AD37),MIN($F37*INDEX($AA$24:$DB$24,AE$4-$D37+1),$F37-SUM($Z37:AD37)))))</f>
        <v/>
      </c>
      <c r="AF37" s="91">
        <f t="array" ref="AF37">IF(AF$4&lt;$D37,0,IF(AF$4&gt;$F$21,0,IF(AF$4=$F$21,$F37-SUM($Z37:AE37),MIN($F37*INDEX($AA$24:$DB$24,AF$4-$D37+1),$F37-SUM($Z37:AE37)))))</f>
        <v/>
      </c>
      <c r="AG37" s="91">
        <f t="array" ref="AG37">IF(AG$4&lt;$D37,0,IF(AG$4&gt;$F$21,0,IF(AG$4=$F$21,$F37-SUM($Z37:AF37),MIN($F37*INDEX($AA$24:$DB$24,AG$4-$D37+1),$F37-SUM($Z37:AF37)))))</f>
        <v/>
      </c>
      <c r="AH37" s="91">
        <f t="array" ref="AH37">IF(AH$4&lt;$D37,0,IF(AH$4&gt;$F$21,0,IF(AH$4=$F$21,$F37-SUM($Z37:AG37),MIN($F37*INDEX($AA$24:$DB$24,AH$4-$D37+1),$F37-SUM($Z37:AG37)))))</f>
        <v/>
      </c>
      <c r="AI37" s="91">
        <f t="array" ref="AI37">IF(AI$4&lt;$D37,0,IF(AI$4&gt;$F$21,0,IF(AI$4=$F$21,$F37-SUM($Z37:AH37),MIN($F37*INDEX($AA$24:$DB$24,AI$4-$D37+1),$F37-SUM($Z37:AH37)))))</f>
        <v/>
      </c>
      <c r="AJ37" s="91">
        <f t="array" ref="AJ37">IF(AJ$4&lt;$D37,0,IF(AJ$4&gt;$F$21,0,IF(AJ$4=$F$21,$F37-SUM($Z37:AI37),MIN($F37*INDEX($AA$24:$DB$24,AJ$4-$D37+1),$F37-SUM($Z37:AI37)))))</f>
        <v/>
      </c>
      <c r="AK37" s="91">
        <f t="array" ref="AK37">IF(AK$4&lt;$D37,0,IF(AK$4&gt;$F$21,0,IF(AK$4=$F$21,$F37-SUM($Z37:AJ37),MIN($F37*INDEX($AA$24:$DB$24,AK$4-$D37+1),$F37-SUM($Z37:AJ37)))))</f>
        <v/>
      </c>
      <c r="AL37" s="91">
        <f t="array" ref="AL37">IF(AL$4&lt;$D37,0,IF(AL$4&gt;$F$21,0,IF(AL$4=$F$21,$F37-SUM($Z37:AK37),MIN($F37*INDEX($AA$24:$DB$24,AL$4-$D37+1),$F37-SUM($Z37:AK37)))))</f>
        <v/>
      </c>
      <c r="AM37" s="91">
        <f t="array" ref="AM37">IF(AM$4&lt;$D37,0,IF(AM$4&gt;$F$21,0,IF(AM$4=$F$21,$F37-SUM($Z37:AL37),MIN($F37*INDEX($AA$24:$DB$24,AM$4-$D37+1),$F37-SUM($Z37:AL37)))))</f>
        <v/>
      </c>
      <c r="AN37" s="91">
        <f t="array" ref="AN37">IF(AN$4&lt;$D37,0,IF(AN$4&gt;$F$21,0,IF(AN$4=$F$21,$F37-SUM($Z37:AM37),MIN($F37*INDEX($AA$24:$DB$24,AN$4-$D37+1),$F37-SUM($Z37:AM37)))))</f>
        <v/>
      </c>
      <c r="AO37" s="91">
        <f t="array" ref="AO37">IF(AO$4&lt;$D37,0,IF(AO$4&gt;$F$21,0,IF(AO$4=$F$21,$F37-SUM($Z37:AN37),MIN($F37*INDEX($AA$24:$DB$24,AO$4-$D37+1),$F37-SUM($Z37:AN37)))))</f>
        <v/>
      </c>
      <c r="AP37" s="91">
        <f t="array" ref="AP37">IF(AP$4&lt;$D37,0,IF(AP$4&gt;$F$21,0,IF(AP$4=$F$21,$F37-SUM($Z37:AO37),MIN($F37*INDEX($AA$24:$DB$24,AP$4-$D37+1),$F37-SUM($Z37:AO37)))))</f>
        <v/>
      </c>
      <c r="AQ37" s="91">
        <f t="array" ref="AQ37">IF(AQ$4&lt;$D37,0,IF(AQ$4&gt;$F$21,0,IF(AQ$4=$F$21,$F37-SUM($Z37:AP37),MIN($F37*INDEX($AA$24:$DB$24,AQ$4-$D37+1),$F37-SUM($Z37:AP37)))))</f>
        <v/>
      </c>
      <c r="AR37" s="91">
        <f t="array" ref="AR37">IF(AR$4&lt;$D37,0,IF(AR$4&gt;$F$21,0,IF(AR$4=$F$21,$F37-SUM($Z37:AQ37),MIN($F37*INDEX($AA$24:$DB$24,AR$4-$D37+1),$F37-SUM($Z37:AQ37)))))</f>
        <v/>
      </c>
      <c r="AS37" s="91">
        <f t="array" ref="AS37">IF(AS$4&lt;$D37,0,IF(AS$4&gt;$F$21,0,IF(AS$4=$F$21,$F37-SUM($Z37:AR37),MIN($F37*INDEX($AA$24:$DB$24,AS$4-$D37+1),$F37-SUM($Z37:AR37)))))</f>
        <v/>
      </c>
      <c r="AT37" s="91">
        <f t="array" ref="AT37">IF(AT$4&lt;$D37,0,IF(AT$4&gt;$F$21,0,IF(AT$4=$F$21,$F37-SUM($Z37:AS37),MIN($F37*INDEX($AA$24:$DB$24,AT$4-$D37+1),$F37-SUM($Z37:AS37)))))</f>
        <v/>
      </c>
      <c r="AU37" s="91">
        <f t="array" ref="AU37">IF(AU$4&lt;$D37,0,IF(AU$4&gt;$F$21,0,IF(AU$4=$F$21,$F37-SUM($Z37:AT37),MIN($F37*INDEX($AA$24:$DB$24,AU$4-$D37+1),$F37-SUM($Z37:AT37)))))</f>
        <v/>
      </c>
      <c r="AV37" s="91">
        <f t="array" ref="AV37">IF(AV$4&lt;$D37,0,IF(AV$4&gt;$F$21,0,IF(AV$4=$F$21,$F37-SUM($Z37:AU37),MIN($F37*INDEX($AA$24:$DB$24,AV$4-$D37+1),$F37-SUM($Z37:AU37)))))</f>
        <v/>
      </c>
      <c r="AW37" s="91">
        <f t="array" ref="AW37">IF(AW$4&lt;$D37,0,IF(AW$4&gt;$F$21,0,IF(AW$4=$F$21,$F37-SUM($Z37:AV37),MIN($F37*INDEX($AA$24:$DB$24,AW$4-$D37+1),$F37-SUM($Z37:AV37)))))</f>
        <v/>
      </c>
      <c r="AX37" s="91">
        <f t="array" ref="AX37">IF(AX$4&lt;$D37,0,IF(AX$4&gt;$F$21,0,IF(AX$4=$F$21,$F37-SUM($Z37:AW37),MIN($F37*INDEX($AA$24:$DB$24,AX$4-$D37+1),$F37-SUM($Z37:AW37)))))</f>
        <v/>
      </c>
      <c r="AY37" s="91">
        <f t="array" ref="AY37">IF(AY$4&lt;$D37,0,IF(AY$4&gt;$F$21,0,IF(AY$4=$F$21,$F37-SUM($Z37:AX37),MIN($F37*INDEX($AA$24:$DB$24,AY$4-$D37+1),$F37-SUM($Z37:AX37)))))</f>
        <v/>
      </c>
      <c r="AZ37" s="91">
        <f t="array" ref="AZ37">IF(AZ$4&lt;$D37,0,IF(AZ$4&gt;$F$21,0,IF(AZ$4=$F$21,$F37-SUM($Z37:AY37),MIN($F37*INDEX($AA$24:$DB$24,AZ$4-$D37+1),$F37-SUM($Z37:AY37)))))</f>
        <v/>
      </c>
      <c r="BA37" s="91">
        <f t="array" ref="BA37">IF(BA$4&lt;$D37,0,IF(BA$4&gt;$F$21,0,IF(BA$4=$F$21,$F37-SUM($Z37:AZ37),MIN($F37*INDEX($AA$24:$DB$24,BA$4-$D37+1),$F37-SUM($Z37:AZ37)))))</f>
        <v/>
      </c>
      <c r="BB37" s="91">
        <f t="array" ref="BB37">IF(BB$4&lt;$D37,0,IF(BB$4&gt;$F$21,0,IF(BB$4=$F$21,$F37-SUM($Z37:BA37),MIN($F37*INDEX($AA$24:$DB$24,BB$4-$D37+1),$F37-SUM($Z37:BA37)))))</f>
        <v/>
      </c>
      <c r="BC37" s="91">
        <f t="array" ref="BC37">IF(BC$4&lt;$D37,0,IF(BC$4&gt;$F$21,0,IF(BC$4=$F$21,$F37-SUM($Z37:BB37),MIN($F37*INDEX($AA$24:$DB$24,BC$4-$D37+1),$F37-SUM($Z37:BB37)))))</f>
        <v/>
      </c>
      <c r="BD37" s="91">
        <f t="array" ref="BD37">IF(BD$4&lt;$D37,0,IF(BD$4&gt;$F$21,0,IF(BD$4=$F$21,$F37-SUM($Z37:BC37),MIN($F37*INDEX($AA$24:$DB$24,BD$4-$D37+1),$F37-SUM($Z37:BC37)))))</f>
        <v/>
      </c>
      <c r="BE37" s="91">
        <f t="array" ref="BE37">IF(BE$4&lt;$D37,0,IF(BE$4&gt;$F$21,0,IF(BE$4=$F$21,$F37-SUM($Z37:BD37),MIN($F37*INDEX($AA$24:$DB$24,BE$4-$D37+1),$F37-SUM($Z37:BD37)))))</f>
        <v/>
      </c>
      <c r="BF37" s="91">
        <f t="array" ref="BF37">IF(BF$4&lt;$D37,0,IF(BF$4&gt;$F$21,0,IF(BF$4=$F$21,$F37-SUM($Z37:BE37),MIN($F37*INDEX($AA$24:$DB$24,BF$4-$D37+1),$F37-SUM($Z37:BE37)))))</f>
        <v/>
      </c>
      <c r="BG37" s="91">
        <f t="array" ref="BG37">IF(BG$4&lt;$D37,0,IF(BG$4&gt;$F$21,0,IF(BG$4=$F$21,$F37-SUM($Z37:BF37),MIN($F37*INDEX($AA$24:$DB$24,BG$4-$D37+1),$F37-SUM($Z37:BF37)))))</f>
        <v/>
      </c>
      <c r="BH37" s="91">
        <f t="array" ref="BH37">IF(BH$4&lt;$D37,0,IF(BH$4&gt;$F$21,0,IF(BH$4=$F$21,$F37-SUM($Z37:BG37),MIN($F37*INDEX($AA$24:$DB$24,BH$4-$D37+1),$F37-SUM($Z37:BG37)))))</f>
        <v/>
      </c>
      <c r="BI37" s="91">
        <f t="array" ref="BI37">IF(BI$4&lt;$D37,0,IF(BI$4&gt;$F$21,0,IF(BI$4=$F$21,$F37-SUM($Z37:BH37),MIN($F37*INDEX($AA$24:$DB$24,BI$4-$D37+1),$F37-SUM($Z37:BH37)))))</f>
        <v/>
      </c>
      <c r="BJ37" s="91">
        <f t="array" ref="BJ37">IF(BJ$4&lt;$D37,0,IF(BJ$4&gt;$F$21,0,IF(BJ$4=$F$21,$F37-SUM($Z37:BI37),MIN($F37*INDEX($AA$24:$DB$24,BJ$4-$D37+1),$F37-SUM($Z37:BI37)))))</f>
        <v/>
      </c>
      <c r="BK37" s="91">
        <f t="array" ref="BK37">IF(BK$4&lt;$D37,0,IF(BK$4&gt;$F$21,0,IF(BK$4=$F$21,$F37-SUM($Z37:BJ37),MIN($F37*INDEX($AA$24:$DB$24,BK$4-$D37+1),$F37-SUM($Z37:BJ37)))))</f>
        <v/>
      </c>
      <c r="BL37" s="91">
        <f t="array" ref="BL37">IF(BL$4&lt;$D37,0,IF(BL$4&gt;$F$21,0,IF(BL$4=$F$21,$F37-SUM($Z37:BK37),MIN($F37*INDEX($AA$24:$DB$24,BL$4-$D37+1),$F37-SUM($Z37:BK37)))))</f>
        <v/>
      </c>
      <c r="BM37" s="91">
        <f t="array" ref="BM37">IF(BM$4&lt;$D37,0,IF(BM$4&gt;$F$21,0,IF(BM$4=$F$21,$F37-SUM($Z37:BL37),MIN($F37*INDEX($AA$24:$DB$24,BM$4-$D37+1),$F37-SUM($Z37:BL37)))))</f>
        <v/>
      </c>
      <c r="BN37" s="91">
        <f t="array" ref="BN37">IF(BN$4&lt;$D37,0,IF(BN$4&gt;$F$21,0,IF(BN$4=$F$21,$F37-SUM($Z37:BM37),MIN($F37*INDEX($AA$24:$DB$24,BN$4-$D37+1),$F37-SUM($Z37:BM37)))))</f>
        <v/>
      </c>
      <c r="BO37" s="91">
        <f t="array" ref="BO37">IF(BO$4&lt;$D37,0,IF(BO$4&gt;$F$21,0,IF(BO$4=$F$21,$F37-SUM($Z37:BN37),MIN($F37*INDEX($AA$24:$DB$24,BO$4-$D37+1),$F37-SUM($Z37:BN37)))))</f>
        <v/>
      </c>
      <c r="BP37" s="91">
        <f t="array" ref="BP37">IF(BP$4&lt;$D37,0,IF(BP$4&gt;$F$21,0,IF(BP$4=$F$21,$F37-SUM($Z37:BO37),MIN($F37*INDEX($AA$24:$DB$24,BP$4-$D37+1),$F37-SUM($Z37:BO37)))))</f>
        <v/>
      </c>
      <c r="BQ37" s="91">
        <f t="array" ref="BQ37">IF(BQ$4&lt;$D37,0,IF(BQ$4&gt;$F$21,0,IF(BQ$4=$F$21,$F37-SUM($Z37:BP37),MIN($F37*INDEX($AA$24:$DB$24,BQ$4-$D37+1),$F37-SUM($Z37:BP37)))))</f>
        <v/>
      </c>
      <c r="BR37" s="91">
        <f t="array" ref="BR37">IF(BR$4&lt;$D37,0,IF(BR$4&gt;$F$21,0,IF(BR$4=$F$21,$F37-SUM($Z37:BQ37),MIN($F37*INDEX($AA$24:$DB$24,BR$4-$D37+1),$F37-SUM($Z37:BQ37)))))</f>
        <v/>
      </c>
      <c r="BS37" s="91">
        <f t="array" ref="BS37">IF(BS$4&lt;$D37,0,IF(BS$4&gt;$F$21,0,IF(BS$4=$F$21,$F37-SUM($Z37:BR37),MIN($F37*INDEX($AA$24:$DB$24,BS$4-$D37+1),$F37-SUM($Z37:BR37)))))</f>
        <v/>
      </c>
      <c r="BT37" s="91">
        <f t="array" ref="BT37">IF(BT$4&lt;$D37,0,IF(BT$4&gt;$F$21,0,IF(BT$4=$F$21,$F37-SUM($Z37:BS37),MIN($F37*INDEX($AA$24:$DB$24,BT$4-$D37+1),$F37-SUM($Z37:BS37)))))</f>
        <v/>
      </c>
      <c r="BU37" s="91">
        <f t="array" ref="BU37">IF(BU$4&lt;$D37,0,IF(BU$4&gt;$F$21,0,IF(BU$4=$F$21,$F37-SUM($Z37:BT37),MIN($F37*INDEX($AA$24:$DB$24,BU$4-$D37+1),$F37-SUM($Z37:BT37)))))</f>
        <v/>
      </c>
      <c r="BV37" s="91">
        <f t="array" ref="BV37">IF(BV$4&lt;$D37,0,IF(BV$4&gt;$F$21,0,IF(BV$4=$F$21,$F37-SUM($Z37:BU37),MIN($F37*INDEX($AA$24:$DB$24,BV$4-$D37+1),$F37-SUM($Z37:BU37)))))</f>
        <v/>
      </c>
      <c r="BW37" s="91">
        <f t="array" ref="BW37">IF(BW$4&lt;$D37,0,IF(BW$4&gt;$F$21,0,IF(BW$4=$F$21,$F37-SUM($Z37:BV37),MIN($F37*INDEX($AA$24:$DB$24,BW$4-$D37+1),$F37-SUM($Z37:BV37)))))</f>
        <v/>
      </c>
      <c r="BX37" s="91">
        <f t="array" ref="BX37">IF(BX$4&lt;$D37,0,IF(BX$4&gt;$F$21,0,IF(BX$4=$F$21,$F37-SUM($Z37:BW37),MIN($F37*INDEX($AA$24:$DB$24,BX$4-$D37+1),$F37-SUM($Z37:BW37)))))</f>
        <v/>
      </c>
      <c r="BY37" s="91">
        <f t="array" ref="BY37">IF(BY$4&lt;$D37,0,IF(BY$4&gt;$F$21,0,IF(BY$4=$F$21,$F37-SUM($Z37:BX37),MIN($F37*INDEX($AA$24:$DB$24,BY$4-$D37+1),$F37-SUM($Z37:BX37)))))</f>
        <v/>
      </c>
      <c r="BZ37" s="91">
        <f t="array" ref="BZ37">IF(BZ$4&lt;$D37,0,IF(BZ$4&gt;$F$21,0,IF(BZ$4=$F$21,$F37-SUM($Z37:BY37),MIN($F37*INDEX($AA$24:$DB$24,BZ$4-$D37+1),$F37-SUM($Z37:BY37)))))</f>
        <v/>
      </c>
      <c r="CA37" s="91">
        <f t="array" ref="CA37">IF(CA$4&lt;$D37,0,IF(CA$4&gt;$F$21,0,IF(CA$4=$F$21,$F37-SUM($Z37:BZ37),MIN($F37*INDEX($AA$24:$DB$24,CA$4-$D37+1),$F37-SUM($Z37:BZ37)))))</f>
        <v/>
      </c>
      <c r="CB37" s="91">
        <f t="array" ref="CB37">IF(CB$4&lt;$D37,0,IF(CB$4&gt;$F$21,0,IF(CB$4=$F$21,$F37-SUM($Z37:CA37),MIN($F37*INDEX($AA$24:$DB$24,CB$4-$D37+1),$F37-SUM($Z37:CA37)))))</f>
        <v/>
      </c>
      <c r="CC37" s="91">
        <f t="array" ref="CC37">IF(CC$4&lt;$D37,0,IF(CC$4&gt;$F$21,0,IF(CC$4=$F$21,$F37-SUM($Z37:CB37),MIN($F37*INDEX($AA$24:$DB$24,CC$4-$D37+1),$F37-SUM($Z37:CB37)))))</f>
        <v/>
      </c>
      <c r="CD37" s="91">
        <f t="array" ref="CD37">IF(CD$4&lt;$D37,0,IF(CD$4&gt;$F$21,0,IF(CD$4=$F$21,$F37-SUM($Z37:CC37),MIN($F37*INDEX($AA$24:$DB$24,CD$4-$D37+1),$F37-SUM($Z37:CC37)))))</f>
        <v/>
      </c>
      <c r="CE37" s="91">
        <f t="array" ref="CE37">IF(CE$4&lt;$D37,0,IF(CE$4&gt;$F$21,0,IF(CE$4=$F$21,$F37-SUM($Z37:CD37),MIN($F37*INDEX($AA$24:$DB$24,CE$4-$D37+1),$F37-SUM($Z37:CD37)))))</f>
        <v/>
      </c>
      <c r="CF37" s="91">
        <f t="array" ref="CF37">IF(CF$4&lt;$D37,0,IF(CF$4&gt;$F$21,0,IF(CF$4=$F$21,$F37-SUM($Z37:CE37),MIN($F37*INDEX($AA$24:$DB$24,CF$4-$D37+1),$F37-SUM($Z37:CE37)))))</f>
        <v/>
      </c>
      <c r="CG37" s="91">
        <f t="array" ref="CG37">IF(CG$4&lt;$D37,0,IF(CG$4&gt;$F$21,0,IF(CG$4=$F$21,$F37-SUM($Z37:CF37),MIN($F37*INDEX($AA$24:$DB$24,CG$4-$D37+1),$F37-SUM($Z37:CF37)))))</f>
        <v/>
      </c>
      <c r="CH37" s="91">
        <f t="array" ref="CH37">IF(CH$4&lt;$D37,0,IF(CH$4&gt;$F$21,0,IF(CH$4=$F$21,$F37-SUM($Z37:CG37),MIN($F37*INDEX($AA$24:$DB$24,CH$4-$D37+1),$F37-SUM($Z37:CG37)))))</f>
        <v/>
      </c>
      <c r="CI37" s="91">
        <f t="array" ref="CI37">IF(CI$4&lt;$D37,0,IF(CI$4&gt;$F$21,0,IF(CI$4=$F$21,$F37-SUM($Z37:CH37),MIN($F37*INDEX($AA$24:$DB$24,CI$4-$D37+1),$F37-SUM($Z37:CH37)))))</f>
        <v/>
      </c>
      <c r="CJ37" s="91">
        <f t="array" ref="CJ37">IF(CJ$4&lt;$D37,0,IF(CJ$4&gt;$F$21,0,IF(CJ$4=$F$21,$F37-SUM($Z37:CI37),MIN($F37*INDEX($AA$24:$DB$24,CJ$4-$D37+1),$F37-SUM($Z37:CI37)))))</f>
        <v/>
      </c>
      <c r="CK37" s="91">
        <f t="array" ref="CK37">IF(CK$4&lt;$D37,0,IF(CK$4&gt;$F$21,0,IF(CK$4=$F$21,$F37-SUM($Z37:CJ37),MIN($F37*INDEX($AA$24:$DB$24,CK$4-$D37+1),$F37-SUM($Z37:CJ37)))))</f>
        <v/>
      </c>
      <c r="CL37" s="91">
        <f t="array" ref="CL37">IF(CL$4&lt;$D37,0,IF(CL$4&gt;$F$21,0,IF(CL$4=$F$21,$F37-SUM($Z37:CK37),MIN($F37*INDEX($AA$24:$DB$24,CL$4-$D37+1),$F37-SUM($Z37:CK37)))))</f>
        <v/>
      </c>
      <c r="CM37" s="91">
        <f t="array" ref="CM37">IF(CM$4&lt;$D37,0,IF(CM$4&gt;$F$21,0,IF(CM$4=$F$21,$F37-SUM($Z37:CL37),MIN($F37*INDEX($AA$24:$DB$24,CM$4-$D37+1),$F37-SUM($Z37:CL37)))))</f>
        <v/>
      </c>
      <c r="CN37" s="91">
        <f t="array" ref="CN37">IF(CN$4&lt;$D37,0,IF(CN$4&gt;$F$21,0,IF(CN$4=$F$21,$F37-SUM($Z37:CM37),MIN($F37*INDEX($AA$24:$DB$24,CN$4-$D37+1),$F37-SUM($Z37:CM37)))))</f>
        <v/>
      </c>
      <c r="CO37" s="91">
        <f t="array" ref="CO37">IF(CO$4&lt;$D37,0,IF(CO$4&gt;$F$21,0,IF(CO$4=$F$21,$F37-SUM($Z37:CN37),MIN($F37*INDEX($AA$24:$DB$24,CO$4-$D37+1),$F37-SUM($Z37:CN37)))))</f>
        <v/>
      </c>
      <c r="CP37" s="91">
        <f t="array" ref="CP37">IF(CP$4&lt;$D37,0,IF(CP$4&gt;$F$21,0,IF(CP$4=$F$21,$F37-SUM($Z37:CO37),MIN($F37*INDEX($AA$24:$DB$24,CP$4-$D37+1),$F37-SUM($Z37:CO37)))))</f>
        <v/>
      </c>
      <c r="CQ37" s="91">
        <f t="array" ref="CQ37">IF(CQ$4&lt;$D37,0,IF(CQ$4&gt;$F$21,0,IF(CQ$4=$F$21,$F37-SUM($Z37:CP37),MIN($F37*INDEX($AA$24:$DB$24,CQ$4-$D37+1),$F37-SUM($Z37:CP37)))))</f>
        <v/>
      </c>
      <c r="CR37" s="91">
        <f t="array" ref="CR37">IF(CR$4&lt;$D37,0,IF(CR$4&gt;$F$21,0,IF(CR$4=$F$21,$F37-SUM($Z37:CQ37),MIN($F37*INDEX($AA$24:$DB$24,CR$4-$D37+1),$F37-SUM($Z37:CQ37)))))</f>
        <v/>
      </c>
      <c r="CS37" s="91">
        <f t="array" ref="CS37">IF(CS$4&lt;$D37,0,IF(CS$4&gt;$F$21,0,IF(CS$4=$F$21,$F37-SUM($Z37:CR37),MIN($F37*INDEX($AA$24:$DB$24,CS$4-$D37+1),$F37-SUM($Z37:CR37)))))</f>
        <v/>
      </c>
      <c r="CT37" s="91">
        <f t="array" ref="CT37">IF(CT$4&lt;$D37,0,IF(CT$4&gt;$F$21,0,IF(CT$4=$F$21,$F37-SUM($Z37:CS37),MIN($F37*INDEX($AA$24:$DB$24,CT$4-$D37+1),$F37-SUM($Z37:CS37)))))</f>
        <v/>
      </c>
      <c r="CU37" s="91">
        <f t="array" ref="CU37">IF(CU$4&lt;$D37,0,IF(CU$4&gt;$F$21,0,IF(CU$4=$F$21,$F37-SUM($Z37:CT37),MIN($F37*INDEX($AA$24:$DB$24,CU$4-$D37+1),$F37-SUM($Z37:CT37)))))</f>
        <v/>
      </c>
      <c r="CV37" s="91">
        <f t="array" ref="CV37">IF(CV$4&lt;$D37,0,IF(CV$4&gt;$F$21,0,IF(CV$4=$F$21,$F37-SUM($Z37:CU37),MIN($F37*INDEX($AA$24:$DB$24,CV$4-$D37+1),$F37-SUM($Z37:CU37)))))</f>
        <v/>
      </c>
      <c r="CW37" s="91">
        <f t="array" ref="CW37">IF(CW$4&lt;$D37,0,IF(CW$4&gt;$F$21,0,IF(CW$4=$F$21,$F37-SUM($Z37:CV37),MIN($F37*INDEX($AA$24:$DB$24,CW$4-$D37+1),$F37-SUM($Z37:CV37)))))</f>
        <v/>
      </c>
      <c r="CX37" s="91">
        <f t="array" ref="CX37">IF(CX$4&lt;$D37,0,IF(CX$4&gt;$F$21,0,IF(CX$4=$F$21,$F37-SUM($Z37:CW37),MIN($F37*INDEX($AA$24:$DB$24,CX$4-$D37+1),$F37-SUM($Z37:CW37)))))</f>
        <v/>
      </c>
      <c r="CY37" s="91">
        <f t="array" ref="CY37">IF(CY$4&lt;$D37,0,IF(CY$4&gt;$F$21,0,IF(CY$4=$F$21,$F37-SUM($Z37:CX37),MIN($F37*INDEX($AA$24:$DB$24,CY$4-$D37+1),$F37-SUM($Z37:CX37)))))</f>
        <v/>
      </c>
      <c r="CZ37" s="91">
        <f t="array" ref="CZ37">IF(CZ$4&lt;$D37,0,IF(CZ$4&gt;$F$21,0,IF(CZ$4=$F$21,$F37-SUM($Z37:CY37),MIN($F37*INDEX($AA$24:$DB$24,CZ$4-$D37+1),$F37-SUM($Z37:CY37)))))</f>
        <v/>
      </c>
      <c r="DA37" s="91">
        <f t="array" ref="DA37">IF(DA$4&lt;$D37,0,IF(DA$4&gt;$F$21,0,IF(DA$4=$F$21,$F37-SUM($Z37:CZ37),MIN($F37*INDEX($AA$24:$DB$24,DA$4-$D37+1),$F37-SUM($Z37:CZ37)))))</f>
        <v/>
      </c>
      <c r="DB37" s="91">
        <f t="array" ref="DB37">IF(DB$4&lt;$D37,0,IF(DB$4&gt;$F$21,0,IF(DB$4=$F$21,$F37-SUM($Z37:DA37),MIN($F37*INDEX($AA$24:$DB$24,DB$4-$D37+1),$F37-SUM($Z37:DA37)))))</f>
        <v/>
      </c>
    </row>
    <row r="38" outlineLevel="3">
      <c r="D38" s="2" t="n">
        <v>13</v>
      </c>
      <c r="E38" s="2" t="inlineStr">
        <is>
          <t>Total Capex Year 13</t>
        </is>
      </c>
      <c r="F38" s="87" t="n">
        <v>0</v>
      </c>
      <c r="G38" s="87">
        <f>SUM(AA38:DB38)-F38</f>
        <v/>
      </c>
      <c r="AA38" s="91">
        <f t="array" ref="AA38">IF(AA$4&lt;$D38,0,IF(AA$4&gt;$F$21,0,IF(AA$4=$F$21,$F38-SUM($Z38:Z38),MIN($F38*INDEX($AA$24:$DB$24,AA$4-$D38+1),$F38-SUM($Z38:Z38)))))</f>
        <v/>
      </c>
      <c r="AB38" s="91">
        <f t="array" ref="AB38">IF(AB$4&lt;$D38,0,IF(AB$4&gt;$F$21,0,IF(AB$4=$F$21,$F38-SUM($Z38:AA38),MIN($F38*INDEX($AA$24:$DB$24,AB$4-$D38+1),$F38-SUM($Z38:AA38)))))</f>
        <v/>
      </c>
      <c r="AC38" s="91">
        <f t="array" ref="AC38">IF(AC$4&lt;$D38,0,IF(AC$4&gt;$F$21,0,IF(AC$4=$F$21,$F38-SUM($Z38:AB38),MIN($F38*INDEX($AA$24:$DB$24,AC$4-$D38+1),$F38-SUM($Z38:AB38)))))</f>
        <v/>
      </c>
      <c r="AD38" s="91">
        <f t="array" ref="AD38">IF(AD$4&lt;$D38,0,IF(AD$4&gt;$F$21,0,IF(AD$4=$F$21,$F38-SUM($Z38:AC38),MIN($F38*INDEX($AA$24:$DB$24,AD$4-$D38+1),$F38-SUM($Z38:AC38)))))</f>
        <v/>
      </c>
      <c r="AE38" s="91">
        <f t="array" ref="AE38">IF(AE$4&lt;$D38,0,IF(AE$4&gt;$F$21,0,IF(AE$4=$F$21,$F38-SUM($Z38:AD38),MIN($F38*INDEX($AA$24:$DB$24,AE$4-$D38+1),$F38-SUM($Z38:AD38)))))</f>
        <v/>
      </c>
      <c r="AF38" s="91">
        <f t="array" ref="AF38">IF(AF$4&lt;$D38,0,IF(AF$4&gt;$F$21,0,IF(AF$4=$F$21,$F38-SUM($Z38:AE38),MIN($F38*INDEX($AA$24:$DB$24,AF$4-$D38+1),$F38-SUM($Z38:AE38)))))</f>
        <v/>
      </c>
      <c r="AG38" s="91">
        <f t="array" ref="AG38">IF(AG$4&lt;$D38,0,IF(AG$4&gt;$F$21,0,IF(AG$4=$F$21,$F38-SUM($Z38:AF38),MIN($F38*INDEX($AA$24:$DB$24,AG$4-$D38+1),$F38-SUM($Z38:AF38)))))</f>
        <v/>
      </c>
      <c r="AH38" s="91">
        <f t="array" ref="AH38">IF(AH$4&lt;$D38,0,IF(AH$4&gt;$F$21,0,IF(AH$4=$F$21,$F38-SUM($Z38:AG38),MIN($F38*INDEX($AA$24:$DB$24,AH$4-$D38+1),$F38-SUM($Z38:AG38)))))</f>
        <v/>
      </c>
      <c r="AI38" s="91">
        <f t="array" ref="AI38">IF(AI$4&lt;$D38,0,IF(AI$4&gt;$F$21,0,IF(AI$4=$F$21,$F38-SUM($Z38:AH38),MIN($F38*INDEX($AA$24:$DB$24,AI$4-$D38+1),$F38-SUM($Z38:AH38)))))</f>
        <v/>
      </c>
      <c r="AJ38" s="91">
        <f t="array" ref="AJ38">IF(AJ$4&lt;$D38,0,IF(AJ$4&gt;$F$21,0,IF(AJ$4=$F$21,$F38-SUM($Z38:AI38),MIN($F38*INDEX($AA$24:$DB$24,AJ$4-$D38+1),$F38-SUM($Z38:AI38)))))</f>
        <v/>
      </c>
      <c r="AK38" s="91">
        <f t="array" ref="AK38">IF(AK$4&lt;$D38,0,IF(AK$4&gt;$F$21,0,IF(AK$4=$F$21,$F38-SUM($Z38:AJ38),MIN($F38*INDEX($AA$24:$DB$24,AK$4-$D38+1),$F38-SUM($Z38:AJ38)))))</f>
        <v/>
      </c>
      <c r="AL38" s="91">
        <f t="array" ref="AL38">IF(AL$4&lt;$D38,0,IF(AL$4&gt;$F$21,0,IF(AL$4=$F$21,$F38-SUM($Z38:AK38),MIN($F38*INDEX($AA$24:$DB$24,AL$4-$D38+1),$F38-SUM($Z38:AK38)))))</f>
        <v/>
      </c>
      <c r="AM38" s="91">
        <f t="array" ref="AM38">IF(AM$4&lt;$D38,0,IF(AM$4&gt;$F$21,0,IF(AM$4=$F$21,$F38-SUM($Z38:AL38),MIN($F38*INDEX($AA$24:$DB$24,AM$4-$D38+1),$F38-SUM($Z38:AL38)))))</f>
        <v/>
      </c>
      <c r="AN38" s="91">
        <f t="array" ref="AN38">IF(AN$4&lt;$D38,0,IF(AN$4&gt;$F$21,0,IF(AN$4=$F$21,$F38-SUM($Z38:AM38),MIN($F38*INDEX($AA$24:$DB$24,AN$4-$D38+1),$F38-SUM($Z38:AM38)))))</f>
        <v/>
      </c>
      <c r="AO38" s="91">
        <f t="array" ref="AO38">IF(AO$4&lt;$D38,0,IF(AO$4&gt;$F$21,0,IF(AO$4=$F$21,$F38-SUM($Z38:AN38),MIN($F38*INDEX($AA$24:$DB$24,AO$4-$D38+1),$F38-SUM($Z38:AN38)))))</f>
        <v/>
      </c>
      <c r="AP38" s="91">
        <f t="array" ref="AP38">IF(AP$4&lt;$D38,0,IF(AP$4&gt;$F$21,0,IF(AP$4=$F$21,$F38-SUM($Z38:AO38),MIN($F38*INDEX($AA$24:$DB$24,AP$4-$D38+1),$F38-SUM($Z38:AO38)))))</f>
        <v/>
      </c>
      <c r="AQ38" s="91">
        <f t="array" ref="AQ38">IF(AQ$4&lt;$D38,0,IF(AQ$4&gt;$F$21,0,IF(AQ$4=$F$21,$F38-SUM($Z38:AP38),MIN($F38*INDEX($AA$24:$DB$24,AQ$4-$D38+1),$F38-SUM($Z38:AP38)))))</f>
        <v/>
      </c>
      <c r="AR38" s="91">
        <f t="array" ref="AR38">IF(AR$4&lt;$D38,0,IF(AR$4&gt;$F$21,0,IF(AR$4=$F$21,$F38-SUM($Z38:AQ38),MIN($F38*INDEX($AA$24:$DB$24,AR$4-$D38+1),$F38-SUM($Z38:AQ38)))))</f>
        <v/>
      </c>
      <c r="AS38" s="91">
        <f t="array" ref="AS38">IF(AS$4&lt;$D38,0,IF(AS$4&gt;$F$21,0,IF(AS$4=$F$21,$F38-SUM($Z38:AR38),MIN($F38*INDEX($AA$24:$DB$24,AS$4-$D38+1),$F38-SUM($Z38:AR38)))))</f>
        <v/>
      </c>
      <c r="AT38" s="91">
        <f t="array" ref="AT38">IF(AT$4&lt;$D38,0,IF(AT$4&gt;$F$21,0,IF(AT$4=$F$21,$F38-SUM($Z38:AS38),MIN($F38*INDEX($AA$24:$DB$24,AT$4-$D38+1),$F38-SUM($Z38:AS38)))))</f>
        <v/>
      </c>
      <c r="AU38" s="91">
        <f t="array" ref="AU38">IF(AU$4&lt;$D38,0,IF(AU$4&gt;$F$21,0,IF(AU$4=$F$21,$F38-SUM($Z38:AT38),MIN($F38*INDEX($AA$24:$DB$24,AU$4-$D38+1),$F38-SUM($Z38:AT38)))))</f>
        <v/>
      </c>
      <c r="AV38" s="91">
        <f t="array" ref="AV38">IF(AV$4&lt;$D38,0,IF(AV$4&gt;$F$21,0,IF(AV$4=$F$21,$F38-SUM($Z38:AU38),MIN($F38*INDEX($AA$24:$DB$24,AV$4-$D38+1),$F38-SUM($Z38:AU38)))))</f>
        <v/>
      </c>
      <c r="AW38" s="91">
        <f t="array" ref="AW38">IF(AW$4&lt;$D38,0,IF(AW$4&gt;$F$21,0,IF(AW$4=$F$21,$F38-SUM($Z38:AV38),MIN($F38*INDEX($AA$24:$DB$24,AW$4-$D38+1),$F38-SUM($Z38:AV38)))))</f>
        <v/>
      </c>
      <c r="AX38" s="91">
        <f t="array" ref="AX38">IF(AX$4&lt;$D38,0,IF(AX$4&gt;$F$21,0,IF(AX$4=$F$21,$F38-SUM($Z38:AW38),MIN($F38*INDEX($AA$24:$DB$24,AX$4-$D38+1),$F38-SUM($Z38:AW38)))))</f>
        <v/>
      </c>
      <c r="AY38" s="91">
        <f t="array" ref="AY38">IF(AY$4&lt;$D38,0,IF(AY$4&gt;$F$21,0,IF(AY$4=$F$21,$F38-SUM($Z38:AX38),MIN($F38*INDEX($AA$24:$DB$24,AY$4-$D38+1),$F38-SUM($Z38:AX38)))))</f>
        <v/>
      </c>
      <c r="AZ38" s="91">
        <f t="array" ref="AZ38">IF(AZ$4&lt;$D38,0,IF(AZ$4&gt;$F$21,0,IF(AZ$4=$F$21,$F38-SUM($Z38:AY38),MIN($F38*INDEX($AA$24:$DB$24,AZ$4-$D38+1),$F38-SUM($Z38:AY38)))))</f>
        <v/>
      </c>
      <c r="BA38" s="91">
        <f t="array" ref="BA38">IF(BA$4&lt;$D38,0,IF(BA$4&gt;$F$21,0,IF(BA$4=$F$21,$F38-SUM($Z38:AZ38),MIN($F38*INDEX($AA$24:$DB$24,BA$4-$D38+1),$F38-SUM($Z38:AZ38)))))</f>
        <v/>
      </c>
      <c r="BB38" s="91">
        <f t="array" ref="BB38">IF(BB$4&lt;$D38,0,IF(BB$4&gt;$F$21,0,IF(BB$4=$F$21,$F38-SUM($Z38:BA38),MIN($F38*INDEX($AA$24:$DB$24,BB$4-$D38+1),$F38-SUM($Z38:BA38)))))</f>
        <v/>
      </c>
      <c r="BC38" s="91">
        <f t="array" ref="BC38">IF(BC$4&lt;$D38,0,IF(BC$4&gt;$F$21,0,IF(BC$4=$F$21,$F38-SUM($Z38:BB38),MIN($F38*INDEX($AA$24:$DB$24,BC$4-$D38+1),$F38-SUM($Z38:BB38)))))</f>
        <v/>
      </c>
      <c r="BD38" s="91">
        <f t="array" ref="BD38">IF(BD$4&lt;$D38,0,IF(BD$4&gt;$F$21,0,IF(BD$4=$F$21,$F38-SUM($Z38:BC38),MIN($F38*INDEX($AA$24:$DB$24,BD$4-$D38+1),$F38-SUM($Z38:BC38)))))</f>
        <v/>
      </c>
      <c r="BE38" s="91">
        <f t="array" ref="BE38">IF(BE$4&lt;$D38,0,IF(BE$4&gt;$F$21,0,IF(BE$4=$F$21,$F38-SUM($Z38:BD38),MIN($F38*INDEX($AA$24:$DB$24,BE$4-$D38+1),$F38-SUM($Z38:BD38)))))</f>
        <v/>
      </c>
      <c r="BF38" s="91">
        <f t="array" ref="BF38">IF(BF$4&lt;$D38,0,IF(BF$4&gt;$F$21,0,IF(BF$4=$F$21,$F38-SUM($Z38:BE38),MIN($F38*INDEX($AA$24:$DB$24,BF$4-$D38+1),$F38-SUM($Z38:BE38)))))</f>
        <v/>
      </c>
      <c r="BG38" s="91">
        <f t="array" ref="BG38">IF(BG$4&lt;$D38,0,IF(BG$4&gt;$F$21,0,IF(BG$4=$F$21,$F38-SUM($Z38:BF38),MIN($F38*INDEX($AA$24:$DB$24,BG$4-$D38+1),$F38-SUM($Z38:BF38)))))</f>
        <v/>
      </c>
      <c r="BH38" s="91">
        <f t="array" ref="BH38">IF(BH$4&lt;$D38,0,IF(BH$4&gt;$F$21,0,IF(BH$4=$F$21,$F38-SUM($Z38:BG38),MIN($F38*INDEX($AA$24:$DB$24,BH$4-$D38+1),$F38-SUM($Z38:BG38)))))</f>
        <v/>
      </c>
      <c r="BI38" s="91">
        <f t="array" ref="BI38">IF(BI$4&lt;$D38,0,IF(BI$4&gt;$F$21,0,IF(BI$4=$F$21,$F38-SUM($Z38:BH38),MIN($F38*INDEX($AA$24:$DB$24,BI$4-$D38+1),$F38-SUM($Z38:BH38)))))</f>
        <v/>
      </c>
      <c r="BJ38" s="91">
        <f t="array" ref="BJ38">IF(BJ$4&lt;$D38,0,IF(BJ$4&gt;$F$21,0,IF(BJ$4=$F$21,$F38-SUM($Z38:BI38),MIN($F38*INDEX($AA$24:$DB$24,BJ$4-$D38+1),$F38-SUM($Z38:BI38)))))</f>
        <v/>
      </c>
      <c r="BK38" s="91">
        <f t="array" ref="BK38">IF(BK$4&lt;$D38,0,IF(BK$4&gt;$F$21,0,IF(BK$4=$F$21,$F38-SUM($Z38:BJ38),MIN($F38*INDEX($AA$24:$DB$24,BK$4-$D38+1),$F38-SUM($Z38:BJ38)))))</f>
        <v/>
      </c>
      <c r="BL38" s="91">
        <f t="array" ref="BL38">IF(BL$4&lt;$D38,0,IF(BL$4&gt;$F$21,0,IF(BL$4=$F$21,$F38-SUM($Z38:BK38),MIN($F38*INDEX($AA$24:$DB$24,BL$4-$D38+1),$F38-SUM($Z38:BK38)))))</f>
        <v/>
      </c>
      <c r="BM38" s="91">
        <f t="array" ref="BM38">IF(BM$4&lt;$D38,0,IF(BM$4&gt;$F$21,0,IF(BM$4=$F$21,$F38-SUM($Z38:BL38),MIN($F38*INDEX($AA$24:$DB$24,BM$4-$D38+1),$F38-SUM($Z38:BL38)))))</f>
        <v/>
      </c>
      <c r="BN38" s="91">
        <f t="array" ref="BN38">IF(BN$4&lt;$D38,0,IF(BN$4&gt;$F$21,0,IF(BN$4=$F$21,$F38-SUM($Z38:BM38),MIN($F38*INDEX($AA$24:$DB$24,BN$4-$D38+1),$F38-SUM($Z38:BM38)))))</f>
        <v/>
      </c>
      <c r="BO38" s="91">
        <f t="array" ref="BO38">IF(BO$4&lt;$D38,0,IF(BO$4&gt;$F$21,0,IF(BO$4=$F$21,$F38-SUM($Z38:BN38),MIN($F38*INDEX($AA$24:$DB$24,BO$4-$D38+1),$F38-SUM($Z38:BN38)))))</f>
        <v/>
      </c>
      <c r="BP38" s="91">
        <f t="array" ref="BP38">IF(BP$4&lt;$D38,0,IF(BP$4&gt;$F$21,0,IF(BP$4=$F$21,$F38-SUM($Z38:BO38),MIN($F38*INDEX($AA$24:$DB$24,BP$4-$D38+1),$F38-SUM($Z38:BO38)))))</f>
        <v/>
      </c>
      <c r="BQ38" s="91">
        <f t="array" ref="BQ38">IF(BQ$4&lt;$D38,0,IF(BQ$4&gt;$F$21,0,IF(BQ$4=$F$21,$F38-SUM($Z38:BP38),MIN($F38*INDEX($AA$24:$DB$24,BQ$4-$D38+1),$F38-SUM($Z38:BP38)))))</f>
        <v/>
      </c>
      <c r="BR38" s="91">
        <f t="array" ref="BR38">IF(BR$4&lt;$D38,0,IF(BR$4&gt;$F$21,0,IF(BR$4=$F$21,$F38-SUM($Z38:BQ38),MIN($F38*INDEX($AA$24:$DB$24,BR$4-$D38+1),$F38-SUM($Z38:BQ38)))))</f>
        <v/>
      </c>
      <c r="BS38" s="91">
        <f t="array" ref="BS38">IF(BS$4&lt;$D38,0,IF(BS$4&gt;$F$21,0,IF(BS$4=$F$21,$F38-SUM($Z38:BR38),MIN($F38*INDEX($AA$24:$DB$24,BS$4-$D38+1),$F38-SUM($Z38:BR38)))))</f>
        <v/>
      </c>
      <c r="BT38" s="91">
        <f t="array" ref="BT38">IF(BT$4&lt;$D38,0,IF(BT$4&gt;$F$21,0,IF(BT$4=$F$21,$F38-SUM($Z38:BS38),MIN($F38*INDEX($AA$24:$DB$24,BT$4-$D38+1),$F38-SUM($Z38:BS38)))))</f>
        <v/>
      </c>
      <c r="BU38" s="91">
        <f t="array" ref="BU38">IF(BU$4&lt;$D38,0,IF(BU$4&gt;$F$21,0,IF(BU$4=$F$21,$F38-SUM($Z38:BT38),MIN($F38*INDEX($AA$24:$DB$24,BU$4-$D38+1),$F38-SUM($Z38:BT38)))))</f>
        <v/>
      </c>
      <c r="BV38" s="91">
        <f t="array" ref="BV38">IF(BV$4&lt;$D38,0,IF(BV$4&gt;$F$21,0,IF(BV$4=$F$21,$F38-SUM($Z38:BU38),MIN($F38*INDEX($AA$24:$DB$24,BV$4-$D38+1),$F38-SUM($Z38:BU38)))))</f>
        <v/>
      </c>
      <c r="BW38" s="91">
        <f t="array" ref="BW38">IF(BW$4&lt;$D38,0,IF(BW$4&gt;$F$21,0,IF(BW$4=$F$21,$F38-SUM($Z38:BV38),MIN($F38*INDEX($AA$24:$DB$24,BW$4-$D38+1),$F38-SUM($Z38:BV38)))))</f>
        <v/>
      </c>
      <c r="BX38" s="91">
        <f t="array" ref="BX38">IF(BX$4&lt;$D38,0,IF(BX$4&gt;$F$21,0,IF(BX$4=$F$21,$F38-SUM($Z38:BW38),MIN($F38*INDEX($AA$24:$DB$24,BX$4-$D38+1),$F38-SUM($Z38:BW38)))))</f>
        <v/>
      </c>
      <c r="BY38" s="91">
        <f t="array" ref="BY38">IF(BY$4&lt;$D38,0,IF(BY$4&gt;$F$21,0,IF(BY$4=$F$21,$F38-SUM($Z38:BX38),MIN($F38*INDEX($AA$24:$DB$24,BY$4-$D38+1),$F38-SUM($Z38:BX38)))))</f>
        <v/>
      </c>
      <c r="BZ38" s="91">
        <f t="array" ref="BZ38">IF(BZ$4&lt;$D38,0,IF(BZ$4&gt;$F$21,0,IF(BZ$4=$F$21,$F38-SUM($Z38:BY38),MIN($F38*INDEX($AA$24:$DB$24,BZ$4-$D38+1),$F38-SUM($Z38:BY38)))))</f>
        <v/>
      </c>
      <c r="CA38" s="91">
        <f t="array" ref="CA38">IF(CA$4&lt;$D38,0,IF(CA$4&gt;$F$21,0,IF(CA$4=$F$21,$F38-SUM($Z38:BZ38),MIN($F38*INDEX($AA$24:$DB$24,CA$4-$D38+1),$F38-SUM($Z38:BZ38)))))</f>
        <v/>
      </c>
      <c r="CB38" s="91">
        <f t="array" ref="CB38">IF(CB$4&lt;$D38,0,IF(CB$4&gt;$F$21,0,IF(CB$4=$F$21,$F38-SUM($Z38:CA38),MIN($F38*INDEX($AA$24:$DB$24,CB$4-$D38+1),$F38-SUM($Z38:CA38)))))</f>
        <v/>
      </c>
      <c r="CC38" s="91">
        <f t="array" ref="CC38">IF(CC$4&lt;$D38,0,IF(CC$4&gt;$F$21,0,IF(CC$4=$F$21,$F38-SUM($Z38:CB38),MIN($F38*INDEX($AA$24:$DB$24,CC$4-$D38+1),$F38-SUM($Z38:CB38)))))</f>
        <v/>
      </c>
      <c r="CD38" s="91">
        <f t="array" ref="CD38">IF(CD$4&lt;$D38,0,IF(CD$4&gt;$F$21,0,IF(CD$4=$F$21,$F38-SUM($Z38:CC38),MIN($F38*INDEX($AA$24:$DB$24,CD$4-$D38+1),$F38-SUM($Z38:CC38)))))</f>
        <v/>
      </c>
      <c r="CE38" s="91">
        <f t="array" ref="CE38">IF(CE$4&lt;$D38,0,IF(CE$4&gt;$F$21,0,IF(CE$4=$F$21,$F38-SUM($Z38:CD38),MIN($F38*INDEX($AA$24:$DB$24,CE$4-$D38+1),$F38-SUM($Z38:CD38)))))</f>
        <v/>
      </c>
      <c r="CF38" s="91">
        <f t="array" ref="CF38">IF(CF$4&lt;$D38,0,IF(CF$4&gt;$F$21,0,IF(CF$4=$F$21,$F38-SUM($Z38:CE38),MIN($F38*INDEX($AA$24:$DB$24,CF$4-$D38+1),$F38-SUM($Z38:CE38)))))</f>
        <v/>
      </c>
      <c r="CG38" s="91">
        <f t="array" ref="CG38">IF(CG$4&lt;$D38,0,IF(CG$4&gt;$F$21,0,IF(CG$4=$F$21,$F38-SUM($Z38:CF38),MIN($F38*INDEX($AA$24:$DB$24,CG$4-$D38+1),$F38-SUM($Z38:CF38)))))</f>
        <v/>
      </c>
      <c r="CH38" s="91">
        <f t="array" ref="CH38">IF(CH$4&lt;$D38,0,IF(CH$4&gt;$F$21,0,IF(CH$4=$F$21,$F38-SUM($Z38:CG38),MIN($F38*INDEX($AA$24:$DB$24,CH$4-$D38+1),$F38-SUM($Z38:CG38)))))</f>
        <v/>
      </c>
      <c r="CI38" s="91">
        <f t="array" ref="CI38">IF(CI$4&lt;$D38,0,IF(CI$4&gt;$F$21,0,IF(CI$4=$F$21,$F38-SUM($Z38:CH38),MIN($F38*INDEX($AA$24:$DB$24,CI$4-$D38+1),$F38-SUM($Z38:CH38)))))</f>
        <v/>
      </c>
      <c r="CJ38" s="91">
        <f t="array" ref="CJ38">IF(CJ$4&lt;$D38,0,IF(CJ$4&gt;$F$21,0,IF(CJ$4=$F$21,$F38-SUM($Z38:CI38),MIN($F38*INDEX($AA$24:$DB$24,CJ$4-$D38+1),$F38-SUM($Z38:CI38)))))</f>
        <v/>
      </c>
      <c r="CK38" s="91">
        <f t="array" ref="CK38">IF(CK$4&lt;$D38,0,IF(CK$4&gt;$F$21,0,IF(CK$4=$F$21,$F38-SUM($Z38:CJ38),MIN($F38*INDEX($AA$24:$DB$24,CK$4-$D38+1),$F38-SUM($Z38:CJ38)))))</f>
        <v/>
      </c>
      <c r="CL38" s="91">
        <f t="array" ref="CL38">IF(CL$4&lt;$D38,0,IF(CL$4&gt;$F$21,0,IF(CL$4=$F$21,$F38-SUM($Z38:CK38),MIN($F38*INDEX($AA$24:$DB$24,CL$4-$D38+1),$F38-SUM($Z38:CK38)))))</f>
        <v/>
      </c>
      <c r="CM38" s="91">
        <f t="array" ref="CM38">IF(CM$4&lt;$D38,0,IF(CM$4&gt;$F$21,0,IF(CM$4=$F$21,$F38-SUM($Z38:CL38),MIN($F38*INDEX($AA$24:$DB$24,CM$4-$D38+1),$F38-SUM($Z38:CL38)))))</f>
        <v/>
      </c>
      <c r="CN38" s="91">
        <f t="array" ref="CN38">IF(CN$4&lt;$D38,0,IF(CN$4&gt;$F$21,0,IF(CN$4=$F$21,$F38-SUM($Z38:CM38),MIN($F38*INDEX($AA$24:$DB$24,CN$4-$D38+1),$F38-SUM($Z38:CM38)))))</f>
        <v/>
      </c>
      <c r="CO38" s="91">
        <f t="array" ref="CO38">IF(CO$4&lt;$D38,0,IF(CO$4&gt;$F$21,0,IF(CO$4=$F$21,$F38-SUM($Z38:CN38),MIN($F38*INDEX($AA$24:$DB$24,CO$4-$D38+1),$F38-SUM($Z38:CN38)))))</f>
        <v/>
      </c>
      <c r="CP38" s="91">
        <f t="array" ref="CP38">IF(CP$4&lt;$D38,0,IF(CP$4&gt;$F$21,0,IF(CP$4=$F$21,$F38-SUM($Z38:CO38),MIN($F38*INDEX($AA$24:$DB$24,CP$4-$D38+1),$F38-SUM($Z38:CO38)))))</f>
        <v/>
      </c>
      <c r="CQ38" s="91">
        <f t="array" ref="CQ38">IF(CQ$4&lt;$D38,0,IF(CQ$4&gt;$F$21,0,IF(CQ$4=$F$21,$F38-SUM($Z38:CP38),MIN($F38*INDEX($AA$24:$DB$24,CQ$4-$D38+1),$F38-SUM($Z38:CP38)))))</f>
        <v/>
      </c>
      <c r="CR38" s="91">
        <f t="array" ref="CR38">IF(CR$4&lt;$D38,0,IF(CR$4&gt;$F$21,0,IF(CR$4=$F$21,$F38-SUM($Z38:CQ38),MIN($F38*INDEX($AA$24:$DB$24,CR$4-$D38+1),$F38-SUM($Z38:CQ38)))))</f>
        <v/>
      </c>
      <c r="CS38" s="91">
        <f t="array" ref="CS38">IF(CS$4&lt;$D38,0,IF(CS$4&gt;$F$21,0,IF(CS$4=$F$21,$F38-SUM($Z38:CR38),MIN($F38*INDEX($AA$24:$DB$24,CS$4-$D38+1),$F38-SUM($Z38:CR38)))))</f>
        <v/>
      </c>
      <c r="CT38" s="91">
        <f t="array" ref="CT38">IF(CT$4&lt;$D38,0,IF(CT$4&gt;$F$21,0,IF(CT$4=$F$21,$F38-SUM($Z38:CS38),MIN($F38*INDEX($AA$24:$DB$24,CT$4-$D38+1),$F38-SUM($Z38:CS38)))))</f>
        <v/>
      </c>
      <c r="CU38" s="91">
        <f t="array" ref="CU38">IF(CU$4&lt;$D38,0,IF(CU$4&gt;$F$21,0,IF(CU$4=$F$21,$F38-SUM($Z38:CT38),MIN($F38*INDEX($AA$24:$DB$24,CU$4-$D38+1),$F38-SUM($Z38:CT38)))))</f>
        <v/>
      </c>
      <c r="CV38" s="91">
        <f t="array" ref="CV38">IF(CV$4&lt;$D38,0,IF(CV$4&gt;$F$21,0,IF(CV$4=$F$21,$F38-SUM($Z38:CU38),MIN($F38*INDEX($AA$24:$DB$24,CV$4-$D38+1),$F38-SUM($Z38:CU38)))))</f>
        <v/>
      </c>
      <c r="CW38" s="91">
        <f t="array" ref="CW38">IF(CW$4&lt;$D38,0,IF(CW$4&gt;$F$21,0,IF(CW$4=$F$21,$F38-SUM($Z38:CV38),MIN($F38*INDEX($AA$24:$DB$24,CW$4-$D38+1),$F38-SUM($Z38:CV38)))))</f>
        <v/>
      </c>
      <c r="CX38" s="91">
        <f t="array" ref="CX38">IF(CX$4&lt;$D38,0,IF(CX$4&gt;$F$21,0,IF(CX$4=$F$21,$F38-SUM($Z38:CW38),MIN($F38*INDEX($AA$24:$DB$24,CX$4-$D38+1),$F38-SUM($Z38:CW38)))))</f>
        <v/>
      </c>
      <c r="CY38" s="91">
        <f t="array" ref="CY38">IF(CY$4&lt;$D38,0,IF(CY$4&gt;$F$21,0,IF(CY$4=$F$21,$F38-SUM($Z38:CX38),MIN($F38*INDEX($AA$24:$DB$24,CY$4-$D38+1),$F38-SUM($Z38:CX38)))))</f>
        <v/>
      </c>
      <c r="CZ38" s="91">
        <f t="array" ref="CZ38">IF(CZ$4&lt;$D38,0,IF(CZ$4&gt;$F$21,0,IF(CZ$4=$F$21,$F38-SUM($Z38:CY38),MIN($F38*INDEX($AA$24:$DB$24,CZ$4-$D38+1),$F38-SUM($Z38:CY38)))))</f>
        <v/>
      </c>
      <c r="DA38" s="91">
        <f t="array" ref="DA38">IF(DA$4&lt;$D38,0,IF(DA$4&gt;$F$21,0,IF(DA$4=$F$21,$F38-SUM($Z38:CZ38),MIN($F38*INDEX($AA$24:$DB$24,DA$4-$D38+1),$F38-SUM($Z38:CZ38)))))</f>
        <v/>
      </c>
      <c r="DB38" s="91">
        <f t="array" ref="DB38">IF(DB$4&lt;$D38,0,IF(DB$4&gt;$F$21,0,IF(DB$4=$F$21,$F38-SUM($Z38:DA38),MIN($F38*INDEX($AA$24:$DB$24,DB$4-$D38+1),$F38-SUM($Z38:DA38)))))</f>
        <v/>
      </c>
    </row>
    <row r="39" outlineLevel="3">
      <c r="D39" s="2" t="n">
        <v>14</v>
      </c>
      <c r="E39" s="2" t="inlineStr">
        <is>
          <t>Total Capex Year 14</t>
        </is>
      </c>
      <c r="F39" s="87" t="n">
        <v>0</v>
      </c>
      <c r="G39" s="87">
        <f>SUM(AA39:DB39)-F39</f>
        <v/>
      </c>
      <c r="AA39" s="91">
        <f t="array" ref="AA39">IF(AA$4&lt;$D39,0,IF(AA$4&gt;$F$21,0,IF(AA$4=$F$21,$F39-SUM($Z39:Z39),MIN($F39*INDEX($AA$24:$DB$24,AA$4-$D39+1),$F39-SUM($Z39:Z39)))))</f>
        <v/>
      </c>
      <c r="AB39" s="91">
        <f t="array" ref="AB39">IF(AB$4&lt;$D39,0,IF(AB$4&gt;$F$21,0,IF(AB$4=$F$21,$F39-SUM($Z39:AA39),MIN($F39*INDEX($AA$24:$DB$24,AB$4-$D39+1),$F39-SUM($Z39:AA39)))))</f>
        <v/>
      </c>
      <c r="AC39" s="91">
        <f t="array" ref="AC39">IF(AC$4&lt;$D39,0,IF(AC$4&gt;$F$21,0,IF(AC$4=$F$21,$F39-SUM($Z39:AB39),MIN($F39*INDEX($AA$24:$DB$24,AC$4-$D39+1),$F39-SUM($Z39:AB39)))))</f>
        <v/>
      </c>
      <c r="AD39" s="91">
        <f t="array" ref="AD39">IF(AD$4&lt;$D39,0,IF(AD$4&gt;$F$21,0,IF(AD$4=$F$21,$F39-SUM($Z39:AC39),MIN($F39*INDEX($AA$24:$DB$24,AD$4-$D39+1),$F39-SUM($Z39:AC39)))))</f>
        <v/>
      </c>
      <c r="AE39" s="91">
        <f t="array" ref="AE39">IF(AE$4&lt;$D39,0,IF(AE$4&gt;$F$21,0,IF(AE$4=$F$21,$F39-SUM($Z39:AD39),MIN($F39*INDEX($AA$24:$DB$24,AE$4-$D39+1),$F39-SUM($Z39:AD39)))))</f>
        <v/>
      </c>
      <c r="AF39" s="91">
        <f t="array" ref="AF39">IF(AF$4&lt;$D39,0,IF(AF$4&gt;$F$21,0,IF(AF$4=$F$21,$F39-SUM($Z39:AE39),MIN($F39*INDEX($AA$24:$DB$24,AF$4-$D39+1),$F39-SUM($Z39:AE39)))))</f>
        <v/>
      </c>
      <c r="AG39" s="91">
        <f t="array" ref="AG39">IF(AG$4&lt;$D39,0,IF(AG$4&gt;$F$21,0,IF(AG$4=$F$21,$F39-SUM($Z39:AF39),MIN($F39*INDEX($AA$24:$DB$24,AG$4-$D39+1),$F39-SUM($Z39:AF39)))))</f>
        <v/>
      </c>
      <c r="AH39" s="91">
        <f t="array" ref="AH39">IF(AH$4&lt;$D39,0,IF(AH$4&gt;$F$21,0,IF(AH$4=$F$21,$F39-SUM($Z39:AG39),MIN($F39*INDEX($AA$24:$DB$24,AH$4-$D39+1),$F39-SUM($Z39:AG39)))))</f>
        <v/>
      </c>
      <c r="AI39" s="91">
        <f t="array" ref="AI39">IF(AI$4&lt;$D39,0,IF(AI$4&gt;$F$21,0,IF(AI$4=$F$21,$F39-SUM($Z39:AH39),MIN($F39*INDEX($AA$24:$DB$24,AI$4-$D39+1),$F39-SUM($Z39:AH39)))))</f>
        <v/>
      </c>
      <c r="AJ39" s="91">
        <f t="array" ref="AJ39">IF(AJ$4&lt;$D39,0,IF(AJ$4&gt;$F$21,0,IF(AJ$4=$F$21,$F39-SUM($Z39:AI39),MIN($F39*INDEX($AA$24:$DB$24,AJ$4-$D39+1),$F39-SUM($Z39:AI39)))))</f>
        <v/>
      </c>
      <c r="AK39" s="91">
        <f t="array" ref="AK39">IF(AK$4&lt;$D39,0,IF(AK$4&gt;$F$21,0,IF(AK$4=$F$21,$F39-SUM($Z39:AJ39),MIN($F39*INDEX($AA$24:$DB$24,AK$4-$D39+1),$F39-SUM($Z39:AJ39)))))</f>
        <v/>
      </c>
      <c r="AL39" s="91">
        <f t="array" ref="AL39">IF(AL$4&lt;$D39,0,IF(AL$4&gt;$F$21,0,IF(AL$4=$F$21,$F39-SUM($Z39:AK39),MIN($F39*INDEX($AA$24:$DB$24,AL$4-$D39+1),$F39-SUM($Z39:AK39)))))</f>
        <v/>
      </c>
      <c r="AM39" s="91">
        <f t="array" ref="AM39">IF(AM$4&lt;$D39,0,IF(AM$4&gt;$F$21,0,IF(AM$4=$F$21,$F39-SUM($Z39:AL39),MIN($F39*INDEX($AA$24:$DB$24,AM$4-$D39+1),$F39-SUM($Z39:AL39)))))</f>
        <v/>
      </c>
      <c r="AN39" s="91">
        <f t="array" ref="AN39">IF(AN$4&lt;$D39,0,IF(AN$4&gt;$F$21,0,IF(AN$4=$F$21,$F39-SUM($Z39:AM39),MIN($F39*INDEX($AA$24:$DB$24,AN$4-$D39+1),$F39-SUM($Z39:AM39)))))</f>
        <v/>
      </c>
      <c r="AO39" s="91">
        <f t="array" ref="AO39">IF(AO$4&lt;$D39,0,IF(AO$4&gt;$F$21,0,IF(AO$4=$F$21,$F39-SUM($Z39:AN39),MIN($F39*INDEX($AA$24:$DB$24,AO$4-$D39+1),$F39-SUM($Z39:AN39)))))</f>
        <v/>
      </c>
      <c r="AP39" s="91">
        <f t="array" ref="AP39">IF(AP$4&lt;$D39,0,IF(AP$4&gt;$F$21,0,IF(AP$4=$F$21,$F39-SUM($Z39:AO39),MIN($F39*INDEX($AA$24:$DB$24,AP$4-$D39+1),$F39-SUM($Z39:AO39)))))</f>
        <v/>
      </c>
      <c r="AQ39" s="91">
        <f t="array" ref="AQ39">IF(AQ$4&lt;$D39,0,IF(AQ$4&gt;$F$21,0,IF(AQ$4=$F$21,$F39-SUM($Z39:AP39),MIN($F39*INDEX($AA$24:$DB$24,AQ$4-$D39+1),$F39-SUM($Z39:AP39)))))</f>
        <v/>
      </c>
      <c r="AR39" s="91">
        <f t="array" ref="AR39">IF(AR$4&lt;$D39,0,IF(AR$4&gt;$F$21,0,IF(AR$4=$F$21,$F39-SUM($Z39:AQ39),MIN($F39*INDEX($AA$24:$DB$24,AR$4-$D39+1),$F39-SUM($Z39:AQ39)))))</f>
        <v/>
      </c>
      <c r="AS39" s="91">
        <f t="array" ref="AS39">IF(AS$4&lt;$D39,0,IF(AS$4&gt;$F$21,0,IF(AS$4=$F$21,$F39-SUM($Z39:AR39),MIN($F39*INDEX($AA$24:$DB$24,AS$4-$D39+1),$F39-SUM($Z39:AR39)))))</f>
        <v/>
      </c>
      <c r="AT39" s="91">
        <f t="array" ref="AT39">IF(AT$4&lt;$D39,0,IF(AT$4&gt;$F$21,0,IF(AT$4=$F$21,$F39-SUM($Z39:AS39),MIN($F39*INDEX($AA$24:$DB$24,AT$4-$D39+1),$F39-SUM($Z39:AS39)))))</f>
        <v/>
      </c>
      <c r="AU39" s="91">
        <f t="array" ref="AU39">IF(AU$4&lt;$D39,0,IF(AU$4&gt;$F$21,0,IF(AU$4=$F$21,$F39-SUM($Z39:AT39),MIN($F39*INDEX($AA$24:$DB$24,AU$4-$D39+1),$F39-SUM($Z39:AT39)))))</f>
        <v/>
      </c>
      <c r="AV39" s="91">
        <f t="array" ref="AV39">IF(AV$4&lt;$D39,0,IF(AV$4&gt;$F$21,0,IF(AV$4=$F$21,$F39-SUM($Z39:AU39),MIN($F39*INDEX($AA$24:$DB$24,AV$4-$D39+1),$F39-SUM($Z39:AU39)))))</f>
        <v/>
      </c>
      <c r="AW39" s="91">
        <f t="array" ref="AW39">IF(AW$4&lt;$D39,0,IF(AW$4&gt;$F$21,0,IF(AW$4=$F$21,$F39-SUM($Z39:AV39),MIN($F39*INDEX($AA$24:$DB$24,AW$4-$D39+1),$F39-SUM($Z39:AV39)))))</f>
        <v/>
      </c>
      <c r="AX39" s="91">
        <f t="array" ref="AX39">IF(AX$4&lt;$D39,0,IF(AX$4&gt;$F$21,0,IF(AX$4=$F$21,$F39-SUM($Z39:AW39),MIN($F39*INDEX($AA$24:$DB$24,AX$4-$D39+1),$F39-SUM($Z39:AW39)))))</f>
        <v/>
      </c>
      <c r="AY39" s="91">
        <f t="array" ref="AY39">IF(AY$4&lt;$D39,0,IF(AY$4&gt;$F$21,0,IF(AY$4=$F$21,$F39-SUM($Z39:AX39),MIN($F39*INDEX($AA$24:$DB$24,AY$4-$D39+1),$F39-SUM($Z39:AX39)))))</f>
        <v/>
      </c>
      <c r="AZ39" s="91">
        <f t="array" ref="AZ39">IF(AZ$4&lt;$D39,0,IF(AZ$4&gt;$F$21,0,IF(AZ$4=$F$21,$F39-SUM($Z39:AY39),MIN($F39*INDEX($AA$24:$DB$24,AZ$4-$D39+1),$F39-SUM($Z39:AY39)))))</f>
        <v/>
      </c>
      <c r="BA39" s="91">
        <f t="array" ref="BA39">IF(BA$4&lt;$D39,0,IF(BA$4&gt;$F$21,0,IF(BA$4=$F$21,$F39-SUM($Z39:AZ39),MIN($F39*INDEX($AA$24:$DB$24,BA$4-$D39+1),$F39-SUM($Z39:AZ39)))))</f>
        <v/>
      </c>
      <c r="BB39" s="91">
        <f t="array" ref="BB39">IF(BB$4&lt;$D39,0,IF(BB$4&gt;$F$21,0,IF(BB$4=$F$21,$F39-SUM($Z39:BA39),MIN($F39*INDEX($AA$24:$DB$24,BB$4-$D39+1),$F39-SUM($Z39:BA39)))))</f>
        <v/>
      </c>
      <c r="BC39" s="91">
        <f t="array" ref="BC39">IF(BC$4&lt;$D39,0,IF(BC$4&gt;$F$21,0,IF(BC$4=$F$21,$F39-SUM($Z39:BB39),MIN($F39*INDEX($AA$24:$DB$24,BC$4-$D39+1),$F39-SUM($Z39:BB39)))))</f>
        <v/>
      </c>
      <c r="BD39" s="91">
        <f t="array" ref="BD39">IF(BD$4&lt;$D39,0,IF(BD$4&gt;$F$21,0,IF(BD$4=$F$21,$F39-SUM($Z39:BC39),MIN($F39*INDEX($AA$24:$DB$24,BD$4-$D39+1),$F39-SUM($Z39:BC39)))))</f>
        <v/>
      </c>
      <c r="BE39" s="91">
        <f t="array" ref="BE39">IF(BE$4&lt;$D39,0,IF(BE$4&gt;$F$21,0,IF(BE$4=$F$21,$F39-SUM($Z39:BD39),MIN($F39*INDEX($AA$24:$DB$24,BE$4-$D39+1),$F39-SUM($Z39:BD39)))))</f>
        <v/>
      </c>
      <c r="BF39" s="91">
        <f t="array" ref="BF39">IF(BF$4&lt;$D39,0,IF(BF$4&gt;$F$21,0,IF(BF$4=$F$21,$F39-SUM($Z39:BE39),MIN($F39*INDEX($AA$24:$DB$24,BF$4-$D39+1),$F39-SUM($Z39:BE39)))))</f>
        <v/>
      </c>
      <c r="BG39" s="91">
        <f t="array" ref="BG39">IF(BG$4&lt;$D39,0,IF(BG$4&gt;$F$21,0,IF(BG$4=$F$21,$F39-SUM($Z39:BF39),MIN($F39*INDEX($AA$24:$DB$24,BG$4-$D39+1),$F39-SUM($Z39:BF39)))))</f>
        <v/>
      </c>
      <c r="BH39" s="91">
        <f t="array" ref="BH39">IF(BH$4&lt;$D39,0,IF(BH$4&gt;$F$21,0,IF(BH$4=$F$21,$F39-SUM($Z39:BG39),MIN($F39*INDEX($AA$24:$DB$24,BH$4-$D39+1),$F39-SUM($Z39:BG39)))))</f>
        <v/>
      </c>
      <c r="BI39" s="91">
        <f t="array" ref="BI39">IF(BI$4&lt;$D39,0,IF(BI$4&gt;$F$21,0,IF(BI$4=$F$21,$F39-SUM($Z39:BH39),MIN($F39*INDEX($AA$24:$DB$24,BI$4-$D39+1),$F39-SUM($Z39:BH39)))))</f>
        <v/>
      </c>
      <c r="BJ39" s="91">
        <f t="array" ref="BJ39">IF(BJ$4&lt;$D39,0,IF(BJ$4&gt;$F$21,0,IF(BJ$4=$F$21,$F39-SUM($Z39:BI39),MIN($F39*INDEX($AA$24:$DB$24,BJ$4-$D39+1),$F39-SUM($Z39:BI39)))))</f>
        <v/>
      </c>
      <c r="BK39" s="91">
        <f t="array" ref="BK39">IF(BK$4&lt;$D39,0,IF(BK$4&gt;$F$21,0,IF(BK$4=$F$21,$F39-SUM($Z39:BJ39),MIN($F39*INDEX($AA$24:$DB$24,BK$4-$D39+1),$F39-SUM($Z39:BJ39)))))</f>
        <v/>
      </c>
      <c r="BL39" s="91">
        <f t="array" ref="BL39">IF(BL$4&lt;$D39,0,IF(BL$4&gt;$F$21,0,IF(BL$4=$F$21,$F39-SUM($Z39:BK39),MIN($F39*INDEX($AA$24:$DB$24,BL$4-$D39+1),$F39-SUM($Z39:BK39)))))</f>
        <v/>
      </c>
      <c r="BM39" s="91">
        <f t="array" ref="BM39">IF(BM$4&lt;$D39,0,IF(BM$4&gt;$F$21,0,IF(BM$4=$F$21,$F39-SUM($Z39:BL39),MIN($F39*INDEX($AA$24:$DB$24,BM$4-$D39+1),$F39-SUM($Z39:BL39)))))</f>
        <v/>
      </c>
      <c r="BN39" s="91">
        <f t="array" ref="BN39">IF(BN$4&lt;$D39,0,IF(BN$4&gt;$F$21,0,IF(BN$4=$F$21,$F39-SUM($Z39:BM39),MIN($F39*INDEX($AA$24:$DB$24,BN$4-$D39+1),$F39-SUM($Z39:BM39)))))</f>
        <v/>
      </c>
      <c r="BO39" s="91">
        <f t="array" ref="BO39">IF(BO$4&lt;$D39,0,IF(BO$4&gt;$F$21,0,IF(BO$4=$F$21,$F39-SUM($Z39:BN39),MIN($F39*INDEX($AA$24:$DB$24,BO$4-$D39+1),$F39-SUM($Z39:BN39)))))</f>
        <v/>
      </c>
      <c r="BP39" s="91">
        <f t="array" ref="BP39">IF(BP$4&lt;$D39,0,IF(BP$4&gt;$F$21,0,IF(BP$4=$F$21,$F39-SUM($Z39:BO39),MIN($F39*INDEX($AA$24:$DB$24,BP$4-$D39+1),$F39-SUM($Z39:BO39)))))</f>
        <v/>
      </c>
      <c r="BQ39" s="91">
        <f t="array" ref="BQ39">IF(BQ$4&lt;$D39,0,IF(BQ$4&gt;$F$21,0,IF(BQ$4=$F$21,$F39-SUM($Z39:BP39),MIN($F39*INDEX($AA$24:$DB$24,BQ$4-$D39+1),$F39-SUM($Z39:BP39)))))</f>
        <v/>
      </c>
      <c r="BR39" s="91">
        <f t="array" ref="BR39">IF(BR$4&lt;$D39,0,IF(BR$4&gt;$F$21,0,IF(BR$4=$F$21,$F39-SUM($Z39:BQ39),MIN($F39*INDEX($AA$24:$DB$24,BR$4-$D39+1),$F39-SUM($Z39:BQ39)))))</f>
        <v/>
      </c>
      <c r="BS39" s="91">
        <f t="array" ref="BS39">IF(BS$4&lt;$D39,0,IF(BS$4&gt;$F$21,0,IF(BS$4=$F$21,$F39-SUM($Z39:BR39),MIN($F39*INDEX($AA$24:$DB$24,BS$4-$D39+1),$F39-SUM($Z39:BR39)))))</f>
        <v/>
      </c>
      <c r="BT39" s="91">
        <f t="array" ref="BT39">IF(BT$4&lt;$D39,0,IF(BT$4&gt;$F$21,0,IF(BT$4=$F$21,$F39-SUM($Z39:BS39),MIN($F39*INDEX($AA$24:$DB$24,BT$4-$D39+1),$F39-SUM($Z39:BS39)))))</f>
        <v/>
      </c>
      <c r="BU39" s="91">
        <f t="array" ref="BU39">IF(BU$4&lt;$D39,0,IF(BU$4&gt;$F$21,0,IF(BU$4=$F$21,$F39-SUM($Z39:BT39),MIN($F39*INDEX($AA$24:$DB$24,BU$4-$D39+1),$F39-SUM($Z39:BT39)))))</f>
        <v/>
      </c>
      <c r="BV39" s="91">
        <f t="array" ref="BV39">IF(BV$4&lt;$D39,0,IF(BV$4&gt;$F$21,0,IF(BV$4=$F$21,$F39-SUM($Z39:BU39),MIN($F39*INDEX($AA$24:$DB$24,BV$4-$D39+1),$F39-SUM($Z39:BU39)))))</f>
        <v/>
      </c>
      <c r="BW39" s="91">
        <f t="array" ref="BW39">IF(BW$4&lt;$D39,0,IF(BW$4&gt;$F$21,0,IF(BW$4=$F$21,$F39-SUM($Z39:BV39),MIN($F39*INDEX($AA$24:$DB$24,BW$4-$D39+1),$F39-SUM($Z39:BV39)))))</f>
        <v/>
      </c>
      <c r="BX39" s="91">
        <f t="array" ref="BX39">IF(BX$4&lt;$D39,0,IF(BX$4&gt;$F$21,0,IF(BX$4=$F$21,$F39-SUM($Z39:BW39),MIN($F39*INDEX($AA$24:$DB$24,BX$4-$D39+1),$F39-SUM($Z39:BW39)))))</f>
        <v/>
      </c>
      <c r="BY39" s="91">
        <f t="array" ref="BY39">IF(BY$4&lt;$D39,0,IF(BY$4&gt;$F$21,0,IF(BY$4=$F$21,$F39-SUM($Z39:BX39),MIN($F39*INDEX($AA$24:$DB$24,BY$4-$D39+1),$F39-SUM($Z39:BX39)))))</f>
        <v/>
      </c>
      <c r="BZ39" s="91">
        <f t="array" ref="BZ39">IF(BZ$4&lt;$D39,0,IF(BZ$4&gt;$F$21,0,IF(BZ$4=$F$21,$F39-SUM($Z39:BY39),MIN($F39*INDEX($AA$24:$DB$24,BZ$4-$D39+1),$F39-SUM($Z39:BY39)))))</f>
        <v/>
      </c>
      <c r="CA39" s="91">
        <f t="array" ref="CA39">IF(CA$4&lt;$D39,0,IF(CA$4&gt;$F$21,0,IF(CA$4=$F$21,$F39-SUM($Z39:BZ39),MIN($F39*INDEX($AA$24:$DB$24,CA$4-$D39+1),$F39-SUM($Z39:BZ39)))))</f>
        <v/>
      </c>
      <c r="CB39" s="91">
        <f t="array" ref="CB39">IF(CB$4&lt;$D39,0,IF(CB$4&gt;$F$21,0,IF(CB$4=$F$21,$F39-SUM($Z39:CA39),MIN($F39*INDEX($AA$24:$DB$24,CB$4-$D39+1),$F39-SUM($Z39:CA39)))))</f>
        <v/>
      </c>
      <c r="CC39" s="91">
        <f t="array" ref="CC39">IF(CC$4&lt;$D39,0,IF(CC$4&gt;$F$21,0,IF(CC$4=$F$21,$F39-SUM($Z39:CB39),MIN($F39*INDEX($AA$24:$DB$24,CC$4-$D39+1),$F39-SUM($Z39:CB39)))))</f>
        <v/>
      </c>
      <c r="CD39" s="91">
        <f t="array" ref="CD39">IF(CD$4&lt;$D39,0,IF(CD$4&gt;$F$21,0,IF(CD$4=$F$21,$F39-SUM($Z39:CC39),MIN($F39*INDEX($AA$24:$DB$24,CD$4-$D39+1),$F39-SUM($Z39:CC39)))))</f>
        <v/>
      </c>
      <c r="CE39" s="91">
        <f t="array" ref="CE39">IF(CE$4&lt;$D39,0,IF(CE$4&gt;$F$21,0,IF(CE$4=$F$21,$F39-SUM($Z39:CD39),MIN($F39*INDEX($AA$24:$DB$24,CE$4-$D39+1),$F39-SUM($Z39:CD39)))))</f>
        <v/>
      </c>
      <c r="CF39" s="91">
        <f t="array" ref="CF39">IF(CF$4&lt;$D39,0,IF(CF$4&gt;$F$21,0,IF(CF$4=$F$21,$F39-SUM($Z39:CE39),MIN($F39*INDEX($AA$24:$DB$24,CF$4-$D39+1),$F39-SUM($Z39:CE39)))))</f>
        <v/>
      </c>
      <c r="CG39" s="91">
        <f t="array" ref="CG39">IF(CG$4&lt;$D39,0,IF(CG$4&gt;$F$21,0,IF(CG$4=$F$21,$F39-SUM($Z39:CF39),MIN($F39*INDEX($AA$24:$DB$24,CG$4-$D39+1),$F39-SUM($Z39:CF39)))))</f>
        <v/>
      </c>
      <c r="CH39" s="91">
        <f t="array" ref="CH39">IF(CH$4&lt;$D39,0,IF(CH$4&gt;$F$21,0,IF(CH$4=$F$21,$F39-SUM($Z39:CG39),MIN($F39*INDEX($AA$24:$DB$24,CH$4-$D39+1),$F39-SUM($Z39:CG39)))))</f>
        <v/>
      </c>
      <c r="CI39" s="91">
        <f t="array" ref="CI39">IF(CI$4&lt;$D39,0,IF(CI$4&gt;$F$21,0,IF(CI$4=$F$21,$F39-SUM($Z39:CH39),MIN($F39*INDEX($AA$24:$DB$24,CI$4-$D39+1),$F39-SUM($Z39:CH39)))))</f>
        <v/>
      </c>
      <c r="CJ39" s="91">
        <f t="array" ref="CJ39">IF(CJ$4&lt;$D39,0,IF(CJ$4&gt;$F$21,0,IF(CJ$4=$F$21,$F39-SUM($Z39:CI39),MIN($F39*INDEX($AA$24:$DB$24,CJ$4-$D39+1),$F39-SUM($Z39:CI39)))))</f>
        <v/>
      </c>
      <c r="CK39" s="91">
        <f t="array" ref="CK39">IF(CK$4&lt;$D39,0,IF(CK$4&gt;$F$21,0,IF(CK$4=$F$21,$F39-SUM($Z39:CJ39),MIN($F39*INDEX($AA$24:$DB$24,CK$4-$D39+1),$F39-SUM($Z39:CJ39)))))</f>
        <v/>
      </c>
      <c r="CL39" s="91">
        <f t="array" ref="CL39">IF(CL$4&lt;$D39,0,IF(CL$4&gt;$F$21,0,IF(CL$4=$F$21,$F39-SUM($Z39:CK39),MIN($F39*INDEX($AA$24:$DB$24,CL$4-$D39+1),$F39-SUM($Z39:CK39)))))</f>
        <v/>
      </c>
      <c r="CM39" s="91">
        <f t="array" ref="CM39">IF(CM$4&lt;$D39,0,IF(CM$4&gt;$F$21,0,IF(CM$4=$F$21,$F39-SUM($Z39:CL39),MIN($F39*INDEX($AA$24:$DB$24,CM$4-$D39+1),$F39-SUM($Z39:CL39)))))</f>
        <v/>
      </c>
      <c r="CN39" s="91">
        <f t="array" ref="CN39">IF(CN$4&lt;$D39,0,IF(CN$4&gt;$F$21,0,IF(CN$4=$F$21,$F39-SUM($Z39:CM39),MIN($F39*INDEX($AA$24:$DB$24,CN$4-$D39+1),$F39-SUM($Z39:CM39)))))</f>
        <v/>
      </c>
      <c r="CO39" s="91">
        <f t="array" ref="CO39">IF(CO$4&lt;$D39,0,IF(CO$4&gt;$F$21,0,IF(CO$4=$F$21,$F39-SUM($Z39:CN39),MIN($F39*INDEX($AA$24:$DB$24,CO$4-$D39+1),$F39-SUM($Z39:CN39)))))</f>
        <v/>
      </c>
      <c r="CP39" s="91">
        <f t="array" ref="CP39">IF(CP$4&lt;$D39,0,IF(CP$4&gt;$F$21,0,IF(CP$4=$F$21,$F39-SUM($Z39:CO39),MIN($F39*INDEX($AA$24:$DB$24,CP$4-$D39+1),$F39-SUM($Z39:CO39)))))</f>
        <v/>
      </c>
      <c r="CQ39" s="91">
        <f t="array" ref="CQ39">IF(CQ$4&lt;$D39,0,IF(CQ$4&gt;$F$21,0,IF(CQ$4=$F$21,$F39-SUM($Z39:CP39),MIN($F39*INDEX($AA$24:$DB$24,CQ$4-$D39+1),$F39-SUM($Z39:CP39)))))</f>
        <v/>
      </c>
      <c r="CR39" s="91">
        <f t="array" ref="CR39">IF(CR$4&lt;$D39,0,IF(CR$4&gt;$F$21,0,IF(CR$4=$F$21,$F39-SUM($Z39:CQ39),MIN($F39*INDEX($AA$24:$DB$24,CR$4-$D39+1),$F39-SUM($Z39:CQ39)))))</f>
        <v/>
      </c>
      <c r="CS39" s="91">
        <f t="array" ref="CS39">IF(CS$4&lt;$D39,0,IF(CS$4&gt;$F$21,0,IF(CS$4=$F$21,$F39-SUM($Z39:CR39),MIN($F39*INDEX($AA$24:$DB$24,CS$4-$D39+1),$F39-SUM($Z39:CR39)))))</f>
        <v/>
      </c>
      <c r="CT39" s="91">
        <f t="array" ref="CT39">IF(CT$4&lt;$D39,0,IF(CT$4&gt;$F$21,0,IF(CT$4=$F$21,$F39-SUM($Z39:CS39),MIN($F39*INDEX($AA$24:$DB$24,CT$4-$D39+1),$F39-SUM($Z39:CS39)))))</f>
        <v/>
      </c>
      <c r="CU39" s="91">
        <f t="array" ref="CU39">IF(CU$4&lt;$D39,0,IF(CU$4&gt;$F$21,0,IF(CU$4=$F$21,$F39-SUM($Z39:CT39),MIN($F39*INDEX($AA$24:$DB$24,CU$4-$D39+1),$F39-SUM($Z39:CT39)))))</f>
        <v/>
      </c>
      <c r="CV39" s="91">
        <f t="array" ref="CV39">IF(CV$4&lt;$D39,0,IF(CV$4&gt;$F$21,0,IF(CV$4=$F$21,$F39-SUM($Z39:CU39),MIN($F39*INDEX($AA$24:$DB$24,CV$4-$D39+1),$F39-SUM($Z39:CU39)))))</f>
        <v/>
      </c>
      <c r="CW39" s="91">
        <f t="array" ref="CW39">IF(CW$4&lt;$D39,0,IF(CW$4&gt;$F$21,0,IF(CW$4=$F$21,$F39-SUM($Z39:CV39),MIN($F39*INDEX($AA$24:$DB$24,CW$4-$D39+1),$F39-SUM($Z39:CV39)))))</f>
        <v/>
      </c>
      <c r="CX39" s="91">
        <f t="array" ref="CX39">IF(CX$4&lt;$D39,0,IF(CX$4&gt;$F$21,0,IF(CX$4=$F$21,$F39-SUM($Z39:CW39),MIN($F39*INDEX($AA$24:$DB$24,CX$4-$D39+1),$F39-SUM($Z39:CW39)))))</f>
        <v/>
      </c>
      <c r="CY39" s="91">
        <f t="array" ref="CY39">IF(CY$4&lt;$D39,0,IF(CY$4&gt;$F$21,0,IF(CY$4=$F$21,$F39-SUM($Z39:CX39),MIN($F39*INDEX($AA$24:$DB$24,CY$4-$D39+1),$F39-SUM($Z39:CX39)))))</f>
        <v/>
      </c>
      <c r="CZ39" s="91">
        <f t="array" ref="CZ39">IF(CZ$4&lt;$D39,0,IF(CZ$4&gt;$F$21,0,IF(CZ$4=$F$21,$F39-SUM($Z39:CY39),MIN($F39*INDEX($AA$24:$DB$24,CZ$4-$D39+1),$F39-SUM($Z39:CY39)))))</f>
        <v/>
      </c>
      <c r="DA39" s="91">
        <f t="array" ref="DA39">IF(DA$4&lt;$D39,0,IF(DA$4&gt;$F$21,0,IF(DA$4=$F$21,$F39-SUM($Z39:CZ39),MIN($F39*INDEX($AA$24:$DB$24,DA$4-$D39+1),$F39-SUM($Z39:CZ39)))))</f>
        <v/>
      </c>
      <c r="DB39" s="91">
        <f t="array" ref="DB39">IF(DB$4&lt;$D39,0,IF(DB$4&gt;$F$21,0,IF(DB$4=$F$21,$F39-SUM($Z39:DA39),MIN($F39*INDEX($AA$24:$DB$24,DB$4-$D39+1),$F39-SUM($Z39:DA39)))))</f>
        <v/>
      </c>
    </row>
    <row r="40" outlineLevel="3">
      <c r="D40" s="2" t="n">
        <v>15</v>
      </c>
      <c r="E40" s="2" t="inlineStr">
        <is>
          <t>Total Capex Year 15</t>
        </is>
      </c>
      <c r="F40" s="87" t="n">
        <v>0</v>
      </c>
      <c r="G40" s="87">
        <f>SUM(AA40:DB40)-F40</f>
        <v/>
      </c>
      <c r="AA40" s="91">
        <f t="array" ref="AA40">IF(AA$4&lt;$D40,0,IF(AA$4&gt;$F$21,0,IF(AA$4=$F$21,$F40-SUM($Z40:Z40),MIN($F40*INDEX($AA$24:$DB$24,AA$4-$D40+1),$F40-SUM($Z40:Z40)))))</f>
        <v/>
      </c>
      <c r="AB40" s="91">
        <f t="array" ref="AB40">IF(AB$4&lt;$D40,0,IF(AB$4&gt;$F$21,0,IF(AB$4=$F$21,$F40-SUM($Z40:AA40),MIN($F40*INDEX($AA$24:$DB$24,AB$4-$D40+1),$F40-SUM($Z40:AA40)))))</f>
        <v/>
      </c>
      <c r="AC40" s="91">
        <f t="array" ref="AC40">IF(AC$4&lt;$D40,0,IF(AC$4&gt;$F$21,0,IF(AC$4=$F$21,$F40-SUM($Z40:AB40),MIN($F40*INDEX($AA$24:$DB$24,AC$4-$D40+1),$F40-SUM($Z40:AB40)))))</f>
        <v/>
      </c>
      <c r="AD40" s="91">
        <f t="array" ref="AD40">IF(AD$4&lt;$D40,0,IF(AD$4&gt;$F$21,0,IF(AD$4=$F$21,$F40-SUM($Z40:AC40),MIN($F40*INDEX($AA$24:$DB$24,AD$4-$D40+1),$F40-SUM($Z40:AC40)))))</f>
        <v/>
      </c>
      <c r="AE40" s="91">
        <f t="array" ref="AE40">IF(AE$4&lt;$D40,0,IF(AE$4&gt;$F$21,0,IF(AE$4=$F$21,$F40-SUM($Z40:AD40),MIN($F40*INDEX($AA$24:$DB$24,AE$4-$D40+1),$F40-SUM($Z40:AD40)))))</f>
        <v/>
      </c>
      <c r="AF40" s="91">
        <f t="array" ref="AF40">IF(AF$4&lt;$D40,0,IF(AF$4&gt;$F$21,0,IF(AF$4=$F$21,$F40-SUM($Z40:AE40),MIN($F40*INDEX($AA$24:$DB$24,AF$4-$D40+1),$F40-SUM($Z40:AE40)))))</f>
        <v/>
      </c>
      <c r="AG40" s="91">
        <f t="array" ref="AG40">IF(AG$4&lt;$D40,0,IF(AG$4&gt;$F$21,0,IF(AG$4=$F$21,$F40-SUM($Z40:AF40),MIN($F40*INDEX($AA$24:$DB$24,AG$4-$D40+1),$F40-SUM($Z40:AF40)))))</f>
        <v/>
      </c>
      <c r="AH40" s="91">
        <f t="array" ref="AH40">IF(AH$4&lt;$D40,0,IF(AH$4&gt;$F$21,0,IF(AH$4=$F$21,$F40-SUM($Z40:AG40),MIN($F40*INDEX($AA$24:$DB$24,AH$4-$D40+1),$F40-SUM($Z40:AG40)))))</f>
        <v/>
      </c>
      <c r="AI40" s="91">
        <f t="array" ref="AI40">IF(AI$4&lt;$D40,0,IF(AI$4&gt;$F$21,0,IF(AI$4=$F$21,$F40-SUM($Z40:AH40),MIN($F40*INDEX($AA$24:$DB$24,AI$4-$D40+1),$F40-SUM($Z40:AH40)))))</f>
        <v/>
      </c>
      <c r="AJ40" s="91">
        <f t="array" ref="AJ40">IF(AJ$4&lt;$D40,0,IF(AJ$4&gt;$F$21,0,IF(AJ$4=$F$21,$F40-SUM($Z40:AI40),MIN($F40*INDEX($AA$24:$DB$24,AJ$4-$D40+1),$F40-SUM($Z40:AI40)))))</f>
        <v/>
      </c>
      <c r="AK40" s="91">
        <f t="array" ref="AK40">IF(AK$4&lt;$D40,0,IF(AK$4&gt;$F$21,0,IF(AK$4=$F$21,$F40-SUM($Z40:AJ40),MIN($F40*INDEX($AA$24:$DB$24,AK$4-$D40+1),$F40-SUM($Z40:AJ40)))))</f>
        <v/>
      </c>
      <c r="AL40" s="91">
        <f t="array" ref="AL40">IF(AL$4&lt;$D40,0,IF(AL$4&gt;$F$21,0,IF(AL$4=$F$21,$F40-SUM($Z40:AK40),MIN($F40*INDEX($AA$24:$DB$24,AL$4-$D40+1),$F40-SUM($Z40:AK40)))))</f>
        <v/>
      </c>
      <c r="AM40" s="91">
        <f t="array" ref="AM40">IF(AM$4&lt;$D40,0,IF(AM$4&gt;$F$21,0,IF(AM$4=$F$21,$F40-SUM($Z40:AL40),MIN($F40*INDEX($AA$24:$DB$24,AM$4-$D40+1),$F40-SUM($Z40:AL40)))))</f>
        <v/>
      </c>
      <c r="AN40" s="91">
        <f t="array" ref="AN40">IF(AN$4&lt;$D40,0,IF(AN$4&gt;$F$21,0,IF(AN$4=$F$21,$F40-SUM($Z40:AM40),MIN($F40*INDEX($AA$24:$DB$24,AN$4-$D40+1),$F40-SUM($Z40:AM40)))))</f>
        <v/>
      </c>
      <c r="AO40" s="91">
        <f t="array" ref="AO40">IF(AO$4&lt;$D40,0,IF(AO$4&gt;$F$21,0,IF(AO$4=$F$21,$F40-SUM($Z40:AN40),MIN($F40*INDEX($AA$24:$DB$24,AO$4-$D40+1),$F40-SUM($Z40:AN40)))))</f>
        <v/>
      </c>
      <c r="AP40" s="91">
        <f t="array" ref="AP40">IF(AP$4&lt;$D40,0,IF(AP$4&gt;$F$21,0,IF(AP$4=$F$21,$F40-SUM($Z40:AO40),MIN($F40*INDEX($AA$24:$DB$24,AP$4-$D40+1),$F40-SUM($Z40:AO40)))))</f>
        <v/>
      </c>
      <c r="AQ40" s="91">
        <f t="array" ref="AQ40">IF(AQ$4&lt;$D40,0,IF(AQ$4&gt;$F$21,0,IF(AQ$4=$F$21,$F40-SUM($Z40:AP40),MIN($F40*INDEX($AA$24:$DB$24,AQ$4-$D40+1),$F40-SUM($Z40:AP40)))))</f>
        <v/>
      </c>
      <c r="AR40" s="91">
        <f t="array" ref="AR40">IF(AR$4&lt;$D40,0,IF(AR$4&gt;$F$21,0,IF(AR$4=$F$21,$F40-SUM($Z40:AQ40),MIN($F40*INDEX($AA$24:$DB$24,AR$4-$D40+1),$F40-SUM($Z40:AQ40)))))</f>
        <v/>
      </c>
      <c r="AS40" s="91">
        <f t="array" ref="AS40">IF(AS$4&lt;$D40,0,IF(AS$4&gt;$F$21,0,IF(AS$4=$F$21,$F40-SUM($Z40:AR40),MIN($F40*INDEX($AA$24:$DB$24,AS$4-$D40+1),$F40-SUM($Z40:AR40)))))</f>
        <v/>
      </c>
      <c r="AT40" s="91">
        <f t="array" ref="AT40">IF(AT$4&lt;$D40,0,IF(AT$4&gt;$F$21,0,IF(AT$4=$F$21,$F40-SUM($Z40:AS40),MIN($F40*INDEX($AA$24:$DB$24,AT$4-$D40+1),$F40-SUM($Z40:AS40)))))</f>
        <v/>
      </c>
      <c r="AU40" s="91">
        <f t="array" ref="AU40">IF(AU$4&lt;$D40,0,IF(AU$4&gt;$F$21,0,IF(AU$4=$F$21,$F40-SUM($Z40:AT40),MIN($F40*INDEX($AA$24:$DB$24,AU$4-$D40+1),$F40-SUM($Z40:AT40)))))</f>
        <v/>
      </c>
      <c r="AV40" s="91">
        <f t="array" ref="AV40">IF(AV$4&lt;$D40,0,IF(AV$4&gt;$F$21,0,IF(AV$4=$F$21,$F40-SUM($Z40:AU40),MIN($F40*INDEX($AA$24:$DB$24,AV$4-$D40+1),$F40-SUM($Z40:AU40)))))</f>
        <v/>
      </c>
      <c r="AW40" s="91">
        <f t="array" ref="AW40">IF(AW$4&lt;$D40,0,IF(AW$4&gt;$F$21,0,IF(AW$4=$F$21,$F40-SUM($Z40:AV40),MIN($F40*INDEX($AA$24:$DB$24,AW$4-$D40+1),$F40-SUM($Z40:AV40)))))</f>
        <v/>
      </c>
      <c r="AX40" s="91">
        <f t="array" ref="AX40">IF(AX$4&lt;$D40,0,IF(AX$4&gt;$F$21,0,IF(AX$4=$F$21,$F40-SUM($Z40:AW40),MIN($F40*INDEX($AA$24:$DB$24,AX$4-$D40+1),$F40-SUM($Z40:AW40)))))</f>
        <v/>
      </c>
      <c r="AY40" s="91">
        <f t="array" ref="AY40">IF(AY$4&lt;$D40,0,IF(AY$4&gt;$F$21,0,IF(AY$4=$F$21,$F40-SUM($Z40:AX40),MIN($F40*INDEX($AA$24:$DB$24,AY$4-$D40+1),$F40-SUM($Z40:AX40)))))</f>
        <v/>
      </c>
      <c r="AZ40" s="91">
        <f t="array" ref="AZ40">IF(AZ$4&lt;$D40,0,IF(AZ$4&gt;$F$21,0,IF(AZ$4=$F$21,$F40-SUM($Z40:AY40),MIN($F40*INDEX($AA$24:$DB$24,AZ$4-$D40+1),$F40-SUM($Z40:AY40)))))</f>
        <v/>
      </c>
      <c r="BA40" s="91">
        <f t="array" ref="BA40">IF(BA$4&lt;$D40,0,IF(BA$4&gt;$F$21,0,IF(BA$4=$F$21,$F40-SUM($Z40:AZ40),MIN($F40*INDEX($AA$24:$DB$24,BA$4-$D40+1),$F40-SUM($Z40:AZ40)))))</f>
        <v/>
      </c>
      <c r="BB40" s="91">
        <f t="array" ref="BB40">IF(BB$4&lt;$D40,0,IF(BB$4&gt;$F$21,0,IF(BB$4=$F$21,$F40-SUM($Z40:BA40),MIN($F40*INDEX($AA$24:$DB$24,BB$4-$D40+1),$F40-SUM($Z40:BA40)))))</f>
        <v/>
      </c>
      <c r="BC40" s="91">
        <f t="array" ref="BC40">IF(BC$4&lt;$D40,0,IF(BC$4&gt;$F$21,0,IF(BC$4=$F$21,$F40-SUM($Z40:BB40),MIN($F40*INDEX($AA$24:$DB$24,BC$4-$D40+1),$F40-SUM($Z40:BB40)))))</f>
        <v/>
      </c>
      <c r="BD40" s="91">
        <f t="array" ref="BD40">IF(BD$4&lt;$D40,0,IF(BD$4&gt;$F$21,0,IF(BD$4=$F$21,$F40-SUM($Z40:BC40),MIN($F40*INDEX($AA$24:$DB$24,BD$4-$D40+1),$F40-SUM($Z40:BC40)))))</f>
        <v/>
      </c>
      <c r="BE40" s="91">
        <f t="array" ref="BE40">IF(BE$4&lt;$D40,0,IF(BE$4&gt;$F$21,0,IF(BE$4=$F$21,$F40-SUM($Z40:BD40),MIN($F40*INDEX($AA$24:$DB$24,BE$4-$D40+1),$F40-SUM($Z40:BD40)))))</f>
        <v/>
      </c>
      <c r="BF40" s="91">
        <f t="array" ref="BF40">IF(BF$4&lt;$D40,0,IF(BF$4&gt;$F$21,0,IF(BF$4=$F$21,$F40-SUM($Z40:BE40),MIN($F40*INDEX($AA$24:$DB$24,BF$4-$D40+1),$F40-SUM($Z40:BE40)))))</f>
        <v/>
      </c>
      <c r="BG40" s="91">
        <f t="array" ref="BG40">IF(BG$4&lt;$D40,0,IF(BG$4&gt;$F$21,0,IF(BG$4=$F$21,$F40-SUM($Z40:BF40),MIN($F40*INDEX($AA$24:$DB$24,BG$4-$D40+1),$F40-SUM($Z40:BF40)))))</f>
        <v/>
      </c>
      <c r="BH40" s="91">
        <f t="array" ref="BH40">IF(BH$4&lt;$D40,0,IF(BH$4&gt;$F$21,0,IF(BH$4=$F$21,$F40-SUM($Z40:BG40),MIN($F40*INDEX($AA$24:$DB$24,BH$4-$D40+1),$F40-SUM($Z40:BG40)))))</f>
        <v/>
      </c>
      <c r="BI40" s="91">
        <f t="array" ref="BI40">IF(BI$4&lt;$D40,0,IF(BI$4&gt;$F$21,0,IF(BI$4=$F$21,$F40-SUM($Z40:BH40),MIN($F40*INDEX($AA$24:$DB$24,BI$4-$D40+1),$F40-SUM($Z40:BH40)))))</f>
        <v/>
      </c>
      <c r="BJ40" s="91">
        <f t="array" ref="BJ40">IF(BJ$4&lt;$D40,0,IF(BJ$4&gt;$F$21,0,IF(BJ$4=$F$21,$F40-SUM($Z40:BI40),MIN($F40*INDEX($AA$24:$DB$24,BJ$4-$D40+1),$F40-SUM($Z40:BI40)))))</f>
        <v/>
      </c>
      <c r="BK40" s="91">
        <f t="array" ref="BK40">IF(BK$4&lt;$D40,0,IF(BK$4&gt;$F$21,0,IF(BK$4=$F$21,$F40-SUM($Z40:BJ40),MIN($F40*INDEX($AA$24:$DB$24,BK$4-$D40+1),$F40-SUM($Z40:BJ40)))))</f>
        <v/>
      </c>
      <c r="BL40" s="91">
        <f t="array" ref="BL40">IF(BL$4&lt;$D40,0,IF(BL$4&gt;$F$21,0,IF(BL$4=$F$21,$F40-SUM($Z40:BK40),MIN($F40*INDEX($AA$24:$DB$24,BL$4-$D40+1),$F40-SUM($Z40:BK40)))))</f>
        <v/>
      </c>
      <c r="BM40" s="91">
        <f t="array" ref="BM40">IF(BM$4&lt;$D40,0,IF(BM$4&gt;$F$21,0,IF(BM$4=$F$21,$F40-SUM($Z40:BL40),MIN($F40*INDEX($AA$24:$DB$24,BM$4-$D40+1),$F40-SUM($Z40:BL40)))))</f>
        <v/>
      </c>
      <c r="BN40" s="91">
        <f t="array" ref="BN40">IF(BN$4&lt;$D40,0,IF(BN$4&gt;$F$21,0,IF(BN$4=$F$21,$F40-SUM($Z40:BM40),MIN($F40*INDEX($AA$24:$DB$24,BN$4-$D40+1),$F40-SUM($Z40:BM40)))))</f>
        <v/>
      </c>
      <c r="BO40" s="91">
        <f t="array" ref="BO40">IF(BO$4&lt;$D40,0,IF(BO$4&gt;$F$21,0,IF(BO$4=$F$21,$F40-SUM($Z40:BN40),MIN($F40*INDEX($AA$24:$DB$24,BO$4-$D40+1),$F40-SUM($Z40:BN40)))))</f>
        <v/>
      </c>
      <c r="BP40" s="91">
        <f t="array" ref="BP40">IF(BP$4&lt;$D40,0,IF(BP$4&gt;$F$21,0,IF(BP$4=$F$21,$F40-SUM($Z40:BO40),MIN($F40*INDEX($AA$24:$DB$24,BP$4-$D40+1),$F40-SUM($Z40:BO40)))))</f>
        <v/>
      </c>
      <c r="BQ40" s="91">
        <f t="array" ref="BQ40">IF(BQ$4&lt;$D40,0,IF(BQ$4&gt;$F$21,0,IF(BQ$4=$F$21,$F40-SUM($Z40:BP40),MIN($F40*INDEX($AA$24:$DB$24,BQ$4-$D40+1),$F40-SUM($Z40:BP40)))))</f>
        <v/>
      </c>
      <c r="BR40" s="91">
        <f t="array" ref="BR40">IF(BR$4&lt;$D40,0,IF(BR$4&gt;$F$21,0,IF(BR$4=$F$21,$F40-SUM($Z40:BQ40),MIN($F40*INDEX($AA$24:$DB$24,BR$4-$D40+1),$F40-SUM($Z40:BQ40)))))</f>
        <v/>
      </c>
      <c r="BS40" s="91">
        <f t="array" ref="BS40">IF(BS$4&lt;$D40,0,IF(BS$4&gt;$F$21,0,IF(BS$4=$F$21,$F40-SUM($Z40:BR40),MIN($F40*INDEX($AA$24:$DB$24,BS$4-$D40+1),$F40-SUM($Z40:BR40)))))</f>
        <v/>
      </c>
      <c r="BT40" s="91">
        <f t="array" ref="BT40">IF(BT$4&lt;$D40,0,IF(BT$4&gt;$F$21,0,IF(BT$4=$F$21,$F40-SUM($Z40:BS40),MIN($F40*INDEX($AA$24:$DB$24,BT$4-$D40+1),$F40-SUM($Z40:BS40)))))</f>
        <v/>
      </c>
      <c r="BU40" s="91">
        <f t="array" ref="BU40">IF(BU$4&lt;$D40,0,IF(BU$4&gt;$F$21,0,IF(BU$4=$F$21,$F40-SUM($Z40:BT40),MIN($F40*INDEX($AA$24:$DB$24,BU$4-$D40+1),$F40-SUM($Z40:BT40)))))</f>
        <v/>
      </c>
      <c r="BV40" s="91">
        <f t="array" ref="BV40">IF(BV$4&lt;$D40,0,IF(BV$4&gt;$F$21,0,IF(BV$4=$F$21,$F40-SUM($Z40:BU40),MIN($F40*INDEX($AA$24:$DB$24,BV$4-$D40+1),$F40-SUM($Z40:BU40)))))</f>
        <v/>
      </c>
      <c r="BW40" s="91">
        <f t="array" ref="BW40">IF(BW$4&lt;$D40,0,IF(BW$4&gt;$F$21,0,IF(BW$4=$F$21,$F40-SUM($Z40:BV40),MIN($F40*INDEX($AA$24:$DB$24,BW$4-$D40+1),$F40-SUM($Z40:BV40)))))</f>
        <v/>
      </c>
      <c r="BX40" s="91">
        <f t="array" ref="BX40">IF(BX$4&lt;$D40,0,IF(BX$4&gt;$F$21,0,IF(BX$4=$F$21,$F40-SUM($Z40:BW40),MIN($F40*INDEX($AA$24:$DB$24,BX$4-$D40+1),$F40-SUM($Z40:BW40)))))</f>
        <v/>
      </c>
      <c r="BY40" s="91">
        <f t="array" ref="BY40">IF(BY$4&lt;$D40,0,IF(BY$4&gt;$F$21,0,IF(BY$4=$F$21,$F40-SUM($Z40:BX40),MIN($F40*INDEX($AA$24:$DB$24,BY$4-$D40+1),$F40-SUM($Z40:BX40)))))</f>
        <v/>
      </c>
      <c r="BZ40" s="91">
        <f t="array" ref="BZ40">IF(BZ$4&lt;$D40,0,IF(BZ$4&gt;$F$21,0,IF(BZ$4=$F$21,$F40-SUM($Z40:BY40),MIN($F40*INDEX($AA$24:$DB$24,BZ$4-$D40+1),$F40-SUM($Z40:BY40)))))</f>
        <v/>
      </c>
      <c r="CA40" s="91">
        <f t="array" ref="CA40">IF(CA$4&lt;$D40,0,IF(CA$4&gt;$F$21,0,IF(CA$4=$F$21,$F40-SUM($Z40:BZ40),MIN($F40*INDEX($AA$24:$DB$24,CA$4-$D40+1),$F40-SUM($Z40:BZ40)))))</f>
        <v/>
      </c>
      <c r="CB40" s="91">
        <f t="array" ref="CB40">IF(CB$4&lt;$D40,0,IF(CB$4&gt;$F$21,0,IF(CB$4=$F$21,$F40-SUM($Z40:CA40),MIN($F40*INDEX($AA$24:$DB$24,CB$4-$D40+1),$F40-SUM($Z40:CA40)))))</f>
        <v/>
      </c>
      <c r="CC40" s="91">
        <f t="array" ref="CC40">IF(CC$4&lt;$D40,0,IF(CC$4&gt;$F$21,0,IF(CC$4=$F$21,$F40-SUM($Z40:CB40),MIN($F40*INDEX($AA$24:$DB$24,CC$4-$D40+1),$F40-SUM($Z40:CB40)))))</f>
        <v/>
      </c>
      <c r="CD40" s="91">
        <f t="array" ref="CD40">IF(CD$4&lt;$D40,0,IF(CD$4&gt;$F$21,0,IF(CD$4=$F$21,$F40-SUM($Z40:CC40),MIN($F40*INDEX($AA$24:$DB$24,CD$4-$D40+1),$F40-SUM($Z40:CC40)))))</f>
        <v/>
      </c>
      <c r="CE40" s="91">
        <f t="array" ref="CE40">IF(CE$4&lt;$D40,0,IF(CE$4&gt;$F$21,0,IF(CE$4=$F$21,$F40-SUM($Z40:CD40),MIN($F40*INDEX($AA$24:$DB$24,CE$4-$D40+1),$F40-SUM($Z40:CD40)))))</f>
        <v/>
      </c>
      <c r="CF40" s="91">
        <f t="array" ref="CF40">IF(CF$4&lt;$D40,0,IF(CF$4&gt;$F$21,0,IF(CF$4=$F$21,$F40-SUM($Z40:CE40),MIN($F40*INDEX($AA$24:$DB$24,CF$4-$D40+1),$F40-SUM($Z40:CE40)))))</f>
        <v/>
      </c>
      <c r="CG40" s="91">
        <f t="array" ref="CG40">IF(CG$4&lt;$D40,0,IF(CG$4&gt;$F$21,0,IF(CG$4=$F$21,$F40-SUM($Z40:CF40),MIN($F40*INDEX($AA$24:$DB$24,CG$4-$D40+1),$F40-SUM($Z40:CF40)))))</f>
        <v/>
      </c>
      <c r="CH40" s="91">
        <f t="array" ref="CH40">IF(CH$4&lt;$D40,0,IF(CH$4&gt;$F$21,0,IF(CH$4=$F$21,$F40-SUM($Z40:CG40),MIN($F40*INDEX($AA$24:$DB$24,CH$4-$D40+1),$F40-SUM($Z40:CG40)))))</f>
        <v/>
      </c>
      <c r="CI40" s="91">
        <f t="array" ref="CI40">IF(CI$4&lt;$D40,0,IF(CI$4&gt;$F$21,0,IF(CI$4=$F$21,$F40-SUM($Z40:CH40),MIN($F40*INDEX($AA$24:$DB$24,CI$4-$D40+1),$F40-SUM($Z40:CH40)))))</f>
        <v/>
      </c>
      <c r="CJ40" s="91">
        <f t="array" ref="CJ40">IF(CJ$4&lt;$D40,0,IF(CJ$4&gt;$F$21,0,IF(CJ$4=$F$21,$F40-SUM($Z40:CI40),MIN($F40*INDEX($AA$24:$DB$24,CJ$4-$D40+1),$F40-SUM($Z40:CI40)))))</f>
        <v/>
      </c>
      <c r="CK40" s="91">
        <f t="array" ref="CK40">IF(CK$4&lt;$D40,0,IF(CK$4&gt;$F$21,0,IF(CK$4=$F$21,$F40-SUM($Z40:CJ40),MIN($F40*INDEX($AA$24:$DB$24,CK$4-$D40+1),$F40-SUM($Z40:CJ40)))))</f>
        <v/>
      </c>
      <c r="CL40" s="91">
        <f t="array" ref="CL40">IF(CL$4&lt;$D40,0,IF(CL$4&gt;$F$21,0,IF(CL$4=$F$21,$F40-SUM($Z40:CK40),MIN($F40*INDEX($AA$24:$DB$24,CL$4-$D40+1),$F40-SUM($Z40:CK40)))))</f>
        <v/>
      </c>
      <c r="CM40" s="91">
        <f t="array" ref="CM40">IF(CM$4&lt;$D40,0,IF(CM$4&gt;$F$21,0,IF(CM$4=$F$21,$F40-SUM($Z40:CL40),MIN($F40*INDEX($AA$24:$DB$24,CM$4-$D40+1),$F40-SUM($Z40:CL40)))))</f>
        <v/>
      </c>
      <c r="CN40" s="91">
        <f t="array" ref="CN40">IF(CN$4&lt;$D40,0,IF(CN$4&gt;$F$21,0,IF(CN$4=$F$21,$F40-SUM($Z40:CM40),MIN($F40*INDEX($AA$24:$DB$24,CN$4-$D40+1),$F40-SUM($Z40:CM40)))))</f>
        <v/>
      </c>
      <c r="CO40" s="91">
        <f t="array" ref="CO40">IF(CO$4&lt;$D40,0,IF(CO$4&gt;$F$21,0,IF(CO$4=$F$21,$F40-SUM($Z40:CN40),MIN($F40*INDEX($AA$24:$DB$24,CO$4-$D40+1),$F40-SUM($Z40:CN40)))))</f>
        <v/>
      </c>
      <c r="CP40" s="91">
        <f t="array" ref="CP40">IF(CP$4&lt;$D40,0,IF(CP$4&gt;$F$21,0,IF(CP$4=$F$21,$F40-SUM($Z40:CO40),MIN($F40*INDEX($AA$24:$DB$24,CP$4-$D40+1),$F40-SUM($Z40:CO40)))))</f>
        <v/>
      </c>
      <c r="CQ40" s="91">
        <f t="array" ref="CQ40">IF(CQ$4&lt;$D40,0,IF(CQ$4&gt;$F$21,0,IF(CQ$4=$F$21,$F40-SUM($Z40:CP40),MIN($F40*INDEX($AA$24:$DB$24,CQ$4-$D40+1),$F40-SUM($Z40:CP40)))))</f>
        <v/>
      </c>
      <c r="CR40" s="91">
        <f t="array" ref="CR40">IF(CR$4&lt;$D40,0,IF(CR$4&gt;$F$21,0,IF(CR$4=$F$21,$F40-SUM($Z40:CQ40),MIN($F40*INDEX($AA$24:$DB$24,CR$4-$D40+1),$F40-SUM($Z40:CQ40)))))</f>
        <v/>
      </c>
      <c r="CS40" s="91">
        <f t="array" ref="CS40">IF(CS$4&lt;$D40,0,IF(CS$4&gt;$F$21,0,IF(CS$4=$F$21,$F40-SUM($Z40:CR40),MIN($F40*INDEX($AA$24:$DB$24,CS$4-$D40+1),$F40-SUM($Z40:CR40)))))</f>
        <v/>
      </c>
      <c r="CT40" s="91">
        <f t="array" ref="CT40">IF(CT$4&lt;$D40,0,IF(CT$4&gt;$F$21,0,IF(CT$4=$F$21,$F40-SUM($Z40:CS40),MIN($F40*INDEX($AA$24:$DB$24,CT$4-$D40+1),$F40-SUM($Z40:CS40)))))</f>
        <v/>
      </c>
      <c r="CU40" s="91">
        <f t="array" ref="CU40">IF(CU$4&lt;$D40,0,IF(CU$4&gt;$F$21,0,IF(CU$4=$F$21,$F40-SUM($Z40:CT40),MIN($F40*INDEX($AA$24:$DB$24,CU$4-$D40+1),$F40-SUM($Z40:CT40)))))</f>
        <v/>
      </c>
      <c r="CV40" s="91">
        <f t="array" ref="CV40">IF(CV$4&lt;$D40,0,IF(CV$4&gt;$F$21,0,IF(CV$4=$F$21,$F40-SUM($Z40:CU40),MIN($F40*INDEX($AA$24:$DB$24,CV$4-$D40+1),$F40-SUM($Z40:CU40)))))</f>
        <v/>
      </c>
      <c r="CW40" s="91">
        <f t="array" ref="CW40">IF(CW$4&lt;$D40,0,IF(CW$4&gt;$F$21,0,IF(CW$4=$F$21,$F40-SUM($Z40:CV40),MIN($F40*INDEX($AA$24:$DB$24,CW$4-$D40+1),$F40-SUM($Z40:CV40)))))</f>
        <v/>
      </c>
      <c r="CX40" s="91">
        <f t="array" ref="CX40">IF(CX$4&lt;$D40,0,IF(CX$4&gt;$F$21,0,IF(CX$4=$F$21,$F40-SUM($Z40:CW40),MIN($F40*INDEX($AA$24:$DB$24,CX$4-$D40+1),$F40-SUM($Z40:CW40)))))</f>
        <v/>
      </c>
      <c r="CY40" s="91">
        <f t="array" ref="CY40">IF(CY$4&lt;$D40,0,IF(CY$4&gt;$F$21,0,IF(CY$4=$F$21,$F40-SUM($Z40:CX40),MIN($F40*INDEX($AA$24:$DB$24,CY$4-$D40+1),$F40-SUM($Z40:CX40)))))</f>
        <v/>
      </c>
      <c r="CZ40" s="91">
        <f t="array" ref="CZ40">IF(CZ$4&lt;$D40,0,IF(CZ$4&gt;$F$21,0,IF(CZ$4=$F$21,$F40-SUM($Z40:CY40),MIN($F40*INDEX($AA$24:$DB$24,CZ$4-$D40+1),$F40-SUM($Z40:CY40)))))</f>
        <v/>
      </c>
      <c r="DA40" s="91">
        <f t="array" ref="DA40">IF(DA$4&lt;$D40,0,IF(DA$4&gt;$F$21,0,IF(DA$4=$F$21,$F40-SUM($Z40:CZ40),MIN($F40*INDEX($AA$24:$DB$24,DA$4-$D40+1),$F40-SUM($Z40:CZ40)))))</f>
        <v/>
      </c>
      <c r="DB40" s="91">
        <f t="array" ref="DB40">IF(DB$4&lt;$D40,0,IF(DB$4&gt;$F$21,0,IF(DB$4=$F$21,$F40-SUM($Z40:DA40),MIN($F40*INDEX($AA$24:$DB$24,DB$4-$D40+1),$F40-SUM($Z40:DA40)))))</f>
        <v/>
      </c>
    </row>
    <row r="41" outlineLevel="3">
      <c r="D41" s="2" t="n">
        <v>16</v>
      </c>
      <c r="E41" s="2" t="inlineStr">
        <is>
          <t>Total Capex Year 16</t>
        </is>
      </c>
      <c r="F41" s="87" t="n">
        <v>0</v>
      </c>
      <c r="G41" s="87">
        <f>SUM(AA41:DB41)-F41</f>
        <v/>
      </c>
      <c r="AA41" s="91">
        <f t="array" ref="AA41">IF(AA$4&lt;$D41,0,IF(AA$4&gt;$F$21,0,IF(AA$4=$F$21,$F41-SUM($Z41:Z41),MIN($F41*INDEX($AA$24:$DB$24,AA$4-$D41+1),$F41-SUM($Z41:Z41)))))</f>
        <v/>
      </c>
      <c r="AB41" s="91">
        <f t="array" ref="AB41">IF(AB$4&lt;$D41,0,IF(AB$4&gt;$F$21,0,IF(AB$4=$F$21,$F41-SUM($Z41:AA41),MIN($F41*INDEX($AA$24:$DB$24,AB$4-$D41+1),$F41-SUM($Z41:AA41)))))</f>
        <v/>
      </c>
      <c r="AC41" s="91">
        <f t="array" ref="AC41">IF(AC$4&lt;$D41,0,IF(AC$4&gt;$F$21,0,IF(AC$4=$F$21,$F41-SUM($Z41:AB41),MIN($F41*INDEX($AA$24:$DB$24,AC$4-$D41+1),$F41-SUM($Z41:AB41)))))</f>
        <v/>
      </c>
      <c r="AD41" s="91">
        <f t="array" ref="AD41">IF(AD$4&lt;$D41,0,IF(AD$4&gt;$F$21,0,IF(AD$4=$F$21,$F41-SUM($Z41:AC41),MIN($F41*INDEX($AA$24:$DB$24,AD$4-$D41+1),$F41-SUM($Z41:AC41)))))</f>
        <v/>
      </c>
      <c r="AE41" s="91">
        <f t="array" ref="AE41">IF(AE$4&lt;$D41,0,IF(AE$4&gt;$F$21,0,IF(AE$4=$F$21,$F41-SUM($Z41:AD41),MIN($F41*INDEX($AA$24:$DB$24,AE$4-$D41+1),$F41-SUM($Z41:AD41)))))</f>
        <v/>
      </c>
      <c r="AF41" s="91">
        <f t="array" ref="AF41">IF(AF$4&lt;$D41,0,IF(AF$4&gt;$F$21,0,IF(AF$4=$F$21,$F41-SUM($Z41:AE41),MIN($F41*INDEX($AA$24:$DB$24,AF$4-$D41+1),$F41-SUM($Z41:AE41)))))</f>
        <v/>
      </c>
      <c r="AG41" s="91">
        <f t="array" ref="AG41">IF(AG$4&lt;$D41,0,IF(AG$4&gt;$F$21,0,IF(AG$4=$F$21,$F41-SUM($Z41:AF41),MIN($F41*INDEX($AA$24:$DB$24,AG$4-$D41+1),$F41-SUM($Z41:AF41)))))</f>
        <v/>
      </c>
      <c r="AH41" s="91">
        <f t="array" ref="AH41">IF(AH$4&lt;$D41,0,IF(AH$4&gt;$F$21,0,IF(AH$4=$F$21,$F41-SUM($Z41:AG41),MIN($F41*INDEX($AA$24:$DB$24,AH$4-$D41+1),$F41-SUM($Z41:AG41)))))</f>
        <v/>
      </c>
      <c r="AI41" s="91">
        <f t="array" ref="AI41">IF(AI$4&lt;$D41,0,IF(AI$4&gt;$F$21,0,IF(AI$4=$F$21,$F41-SUM($Z41:AH41),MIN($F41*INDEX($AA$24:$DB$24,AI$4-$D41+1),$F41-SUM($Z41:AH41)))))</f>
        <v/>
      </c>
      <c r="AJ41" s="91">
        <f t="array" ref="AJ41">IF(AJ$4&lt;$D41,0,IF(AJ$4&gt;$F$21,0,IF(AJ$4=$F$21,$F41-SUM($Z41:AI41),MIN($F41*INDEX($AA$24:$DB$24,AJ$4-$D41+1),$F41-SUM($Z41:AI41)))))</f>
        <v/>
      </c>
      <c r="AK41" s="91">
        <f t="array" ref="AK41">IF(AK$4&lt;$D41,0,IF(AK$4&gt;$F$21,0,IF(AK$4=$F$21,$F41-SUM($Z41:AJ41),MIN($F41*INDEX($AA$24:$DB$24,AK$4-$D41+1),$F41-SUM($Z41:AJ41)))))</f>
        <v/>
      </c>
      <c r="AL41" s="91">
        <f t="array" ref="AL41">IF(AL$4&lt;$D41,0,IF(AL$4&gt;$F$21,0,IF(AL$4=$F$21,$F41-SUM($Z41:AK41),MIN($F41*INDEX($AA$24:$DB$24,AL$4-$D41+1),$F41-SUM($Z41:AK41)))))</f>
        <v/>
      </c>
      <c r="AM41" s="91">
        <f t="array" ref="AM41">IF(AM$4&lt;$D41,0,IF(AM$4&gt;$F$21,0,IF(AM$4=$F$21,$F41-SUM($Z41:AL41),MIN($F41*INDEX($AA$24:$DB$24,AM$4-$D41+1),$F41-SUM($Z41:AL41)))))</f>
        <v/>
      </c>
      <c r="AN41" s="91">
        <f t="array" ref="AN41">IF(AN$4&lt;$D41,0,IF(AN$4&gt;$F$21,0,IF(AN$4=$F$21,$F41-SUM($Z41:AM41),MIN($F41*INDEX($AA$24:$DB$24,AN$4-$D41+1),$F41-SUM($Z41:AM41)))))</f>
        <v/>
      </c>
      <c r="AO41" s="91">
        <f t="array" ref="AO41">IF(AO$4&lt;$D41,0,IF(AO$4&gt;$F$21,0,IF(AO$4=$F$21,$F41-SUM($Z41:AN41),MIN($F41*INDEX($AA$24:$DB$24,AO$4-$D41+1),$F41-SUM($Z41:AN41)))))</f>
        <v/>
      </c>
      <c r="AP41" s="91">
        <f t="array" ref="AP41">IF(AP$4&lt;$D41,0,IF(AP$4&gt;$F$21,0,IF(AP$4=$F$21,$F41-SUM($Z41:AO41),MIN($F41*INDEX($AA$24:$DB$24,AP$4-$D41+1),$F41-SUM($Z41:AO41)))))</f>
        <v/>
      </c>
      <c r="AQ41" s="91">
        <f t="array" ref="AQ41">IF(AQ$4&lt;$D41,0,IF(AQ$4&gt;$F$21,0,IF(AQ$4=$F$21,$F41-SUM($Z41:AP41),MIN($F41*INDEX($AA$24:$DB$24,AQ$4-$D41+1),$F41-SUM($Z41:AP41)))))</f>
        <v/>
      </c>
      <c r="AR41" s="91">
        <f t="array" ref="AR41">IF(AR$4&lt;$D41,0,IF(AR$4&gt;$F$21,0,IF(AR$4=$F$21,$F41-SUM($Z41:AQ41),MIN($F41*INDEX($AA$24:$DB$24,AR$4-$D41+1),$F41-SUM($Z41:AQ41)))))</f>
        <v/>
      </c>
      <c r="AS41" s="91">
        <f t="array" ref="AS41">IF(AS$4&lt;$D41,0,IF(AS$4&gt;$F$21,0,IF(AS$4=$F$21,$F41-SUM($Z41:AR41),MIN($F41*INDEX($AA$24:$DB$24,AS$4-$D41+1),$F41-SUM($Z41:AR41)))))</f>
        <v/>
      </c>
      <c r="AT41" s="91">
        <f t="array" ref="AT41">IF(AT$4&lt;$D41,0,IF(AT$4&gt;$F$21,0,IF(AT$4=$F$21,$F41-SUM($Z41:AS41),MIN($F41*INDEX($AA$24:$DB$24,AT$4-$D41+1),$F41-SUM($Z41:AS41)))))</f>
        <v/>
      </c>
      <c r="AU41" s="91">
        <f t="array" ref="AU41">IF(AU$4&lt;$D41,0,IF(AU$4&gt;$F$21,0,IF(AU$4=$F$21,$F41-SUM($Z41:AT41),MIN($F41*INDEX($AA$24:$DB$24,AU$4-$D41+1),$F41-SUM($Z41:AT41)))))</f>
        <v/>
      </c>
      <c r="AV41" s="91">
        <f t="array" ref="AV41">IF(AV$4&lt;$D41,0,IF(AV$4&gt;$F$21,0,IF(AV$4=$F$21,$F41-SUM($Z41:AU41),MIN($F41*INDEX($AA$24:$DB$24,AV$4-$D41+1),$F41-SUM($Z41:AU41)))))</f>
        <v/>
      </c>
      <c r="AW41" s="91">
        <f t="array" ref="AW41">IF(AW$4&lt;$D41,0,IF(AW$4&gt;$F$21,0,IF(AW$4=$F$21,$F41-SUM($Z41:AV41),MIN($F41*INDEX($AA$24:$DB$24,AW$4-$D41+1),$F41-SUM($Z41:AV41)))))</f>
        <v/>
      </c>
      <c r="AX41" s="91">
        <f t="array" ref="AX41">IF(AX$4&lt;$D41,0,IF(AX$4&gt;$F$21,0,IF(AX$4=$F$21,$F41-SUM($Z41:AW41),MIN($F41*INDEX($AA$24:$DB$24,AX$4-$D41+1),$F41-SUM($Z41:AW41)))))</f>
        <v/>
      </c>
      <c r="AY41" s="91">
        <f t="array" ref="AY41">IF(AY$4&lt;$D41,0,IF(AY$4&gt;$F$21,0,IF(AY$4=$F$21,$F41-SUM($Z41:AX41),MIN($F41*INDEX($AA$24:$DB$24,AY$4-$D41+1),$F41-SUM($Z41:AX41)))))</f>
        <v/>
      </c>
      <c r="AZ41" s="91">
        <f t="array" ref="AZ41">IF(AZ$4&lt;$D41,0,IF(AZ$4&gt;$F$21,0,IF(AZ$4=$F$21,$F41-SUM($Z41:AY41),MIN($F41*INDEX($AA$24:$DB$24,AZ$4-$D41+1),$F41-SUM($Z41:AY41)))))</f>
        <v/>
      </c>
      <c r="BA41" s="91">
        <f t="array" ref="BA41">IF(BA$4&lt;$D41,0,IF(BA$4&gt;$F$21,0,IF(BA$4=$F$21,$F41-SUM($Z41:AZ41),MIN($F41*INDEX($AA$24:$DB$24,BA$4-$D41+1),$F41-SUM($Z41:AZ41)))))</f>
        <v/>
      </c>
      <c r="BB41" s="91">
        <f t="array" ref="BB41">IF(BB$4&lt;$D41,0,IF(BB$4&gt;$F$21,0,IF(BB$4=$F$21,$F41-SUM($Z41:BA41),MIN($F41*INDEX($AA$24:$DB$24,BB$4-$D41+1),$F41-SUM($Z41:BA41)))))</f>
        <v/>
      </c>
      <c r="BC41" s="91">
        <f t="array" ref="BC41">IF(BC$4&lt;$D41,0,IF(BC$4&gt;$F$21,0,IF(BC$4=$F$21,$F41-SUM($Z41:BB41),MIN($F41*INDEX($AA$24:$DB$24,BC$4-$D41+1),$F41-SUM($Z41:BB41)))))</f>
        <v/>
      </c>
      <c r="BD41" s="91">
        <f t="array" ref="BD41">IF(BD$4&lt;$D41,0,IF(BD$4&gt;$F$21,0,IF(BD$4=$F$21,$F41-SUM($Z41:BC41),MIN($F41*INDEX($AA$24:$DB$24,BD$4-$D41+1),$F41-SUM($Z41:BC41)))))</f>
        <v/>
      </c>
      <c r="BE41" s="91">
        <f t="array" ref="BE41">IF(BE$4&lt;$D41,0,IF(BE$4&gt;$F$21,0,IF(BE$4=$F$21,$F41-SUM($Z41:BD41),MIN($F41*INDEX($AA$24:$DB$24,BE$4-$D41+1),$F41-SUM($Z41:BD41)))))</f>
        <v/>
      </c>
      <c r="BF41" s="91">
        <f t="array" ref="BF41">IF(BF$4&lt;$D41,0,IF(BF$4&gt;$F$21,0,IF(BF$4=$F$21,$F41-SUM($Z41:BE41),MIN($F41*INDEX($AA$24:$DB$24,BF$4-$D41+1),$F41-SUM($Z41:BE41)))))</f>
        <v/>
      </c>
      <c r="BG41" s="91">
        <f t="array" ref="BG41">IF(BG$4&lt;$D41,0,IF(BG$4&gt;$F$21,0,IF(BG$4=$F$21,$F41-SUM($Z41:BF41),MIN($F41*INDEX($AA$24:$DB$24,BG$4-$D41+1),$F41-SUM($Z41:BF41)))))</f>
        <v/>
      </c>
      <c r="BH41" s="91">
        <f t="array" ref="BH41">IF(BH$4&lt;$D41,0,IF(BH$4&gt;$F$21,0,IF(BH$4=$F$21,$F41-SUM($Z41:BG41),MIN($F41*INDEX($AA$24:$DB$24,BH$4-$D41+1),$F41-SUM($Z41:BG41)))))</f>
        <v/>
      </c>
      <c r="BI41" s="91">
        <f t="array" ref="BI41">IF(BI$4&lt;$D41,0,IF(BI$4&gt;$F$21,0,IF(BI$4=$F$21,$F41-SUM($Z41:BH41),MIN($F41*INDEX($AA$24:$DB$24,BI$4-$D41+1),$F41-SUM($Z41:BH41)))))</f>
        <v/>
      </c>
      <c r="BJ41" s="91">
        <f t="array" ref="BJ41">IF(BJ$4&lt;$D41,0,IF(BJ$4&gt;$F$21,0,IF(BJ$4=$F$21,$F41-SUM($Z41:BI41),MIN($F41*INDEX($AA$24:$DB$24,BJ$4-$D41+1),$F41-SUM($Z41:BI41)))))</f>
        <v/>
      </c>
      <c r="BK41" s="91">
        <f t="array" ref="BK41">IF(BK$4&lt;$D41,0,IF(BK$4&gt;$F$21,0,IF(BK$4=$F$21,$F41-SUM($Z41:BJ41),MIN($F41*INDEX($AA$24:$DB$24,BK$4-$D41+1),$F41-SUM($Z41:BJ41)))))</f>
        <v/>
      </c>
      <c r="BL41" s="91">
        <f t="array" ref="BL41">IF(BL$4&lt;$D41,0,IF(BL$4&gt;$F$21,0,IF(BL$4=$F$21,$F41-SUM($Z41:BK41),MIN($F41*INDEX($AA$24:$DB$24,BL$4-$D41+1),$F41-SUM($Z41:BK41)))))</f>
        <v/>
      </c>
      <c r="BM41" s="91">
        <f t="array" ref="BM41">IF(BM$4&lt;$D41,0,IF(BM$4&gt;$F$21,0,IF(BM$4=$F$21,$F41-SUM($Z41:BL41),MIN($F41*INDEX($AA$24:$DB$24,BM$4-$D41+1),$F41-SUM($Z41:BL41)))))</f>
        <v/>
      </c>
      <c r="BN41" s="91">
        <f t="array" ref="BN41">IF(BN$4&lt;$D41,0,IF(BN$4&gt;$F$21,0,IF(BN$4=$F$21,$F41-SUM($Z41:BM41),MIN($F41*INDEX($AA$24:$DB$24,BN$4-$D41+1),$F41-SUM($Z41:BM41)))))</f>
        <v/>
      </c>
      <c r="BO41" s="91">
        <f t="array" ref="BO41">IF(BO$4&lt;$D41,0,IF(BO$4&gt;$F$21,0,IF(BO$4=$F$21,$F41-SUM($Z41:BN41),MIN($F41*INDEX($AA$24:$DB$24,BO$4-$D41+1),$F41-SUM($Z41:BN41)))))</f>
        <v/>
      </c>
      <c r="BP41" s="91">
        <f t="array" ref="BP41">IF(BP$4&lt;$D41,0,IF(BP$4&gt;$F$21,0,IF(BP$4=$F$21,$F41-SUM($Z41:BO41),MIN($F41*INDEX($AA$24:$DB$24,BP$4-$D41+1),$F41-SUM($Z41:BO41)))))</f>
        <v/>
      </c>
      <c r="BQ41" s="91">
        <f t="array" ref="BQ41">IF(BQ$4&lt;$D41,0,IF(BQ$4&gt;$F$21,0,IF(BQ$4=$F$21,$F41-SUM($Z41:BP41),MIN($F41*INDEX($AA$24:$DB$24,BQ$4-$D41+1),$F41-SUM($Z41:BP41)))))</f>
        <v/>
      </c>
      <c r="BR41" s="91">
        <f t="array" ref="BR41">IF(BR$4&lt;$D41,0,IF(BR$4&gt;$F$21,0,IF(BR$4=$F$21,$F41-SUM($Z41:BQ41),MIN($F41*INDEX($AA$24:$DB$24,BR$4-$D41+1),$F41-SUM($Z41:BQ41)))))</f>
        <v/>
      </c>
      <c r="BS41" s="91">
        <f t="array" ref="BS41">IF(BS$4&lt;$D41,0,IF(BS$4&gt;$F$21,0,IF(BS$4=$F$21,$F41-SUM($Z41:BR41),MIN($F41*INDEX($AA$24:$DB$24,BS$4-$D41+1),$F41-SUM($Z41:BR41)))))</f>
        <v/>
      </c>
      <c r="BT41" s="91">
        <f t="array" ref="BT41">IF(BT$4&lt;$D41,0,IF(BT$4&gt;$F$21,0,IF(BT$4=$F$21,$F41-SUM($Z41:BS41),MIN($F41*INDEX($AA$24:$DB$24,BT$4-$D41+1),$F41-SUM($Z41:BS41)))))</f>
        <v/>
      </c>
      <c r="BU41" s="91">
        <f t="array" ref="BU41">IF(BU$4&lt;$D41,0,IF(BU$4&gt;$F$21,0,IF(BU$4=$F$21,$F41-SUM($Z41:BT41),MIN($F41*INDEX($AA$24:$DB$24,BU$4-$D41+1),$F41-SUM($Z41:BT41)))))</f>
        <v/>
      </c>
      <c r="BV41" s="91">
        <f t="array" ref="BV41">IF(BV$4&lt;$D41,0,IF(BV$4&gt;$F$21,0,IF(BV$4=$F$21,$F41-SUM($Z41:BU41),MIN($F41*INDEX($AA$24:$DB$24,BV$4-$D41+1),$F41-SUM($Z41:BU41)))))</f>
        <v/>
      </c>
      <c r="BW41" s="91">
        <f t="array" ref="BW41">IF(BW$4&lt;$D41,0,IF(BW$4&gt;$F$21,0,IF(BW$4=$F$21,$F41-SUM($Z41:BV41),MIN($F41*INDEX($AA$24:$DB$24,BW$4-$D41+1),$F41-SUM($Z41:BV41)))))</f>
        <v/>
      </c>
      <c r="BX41" s="91">
        <f t="array" ref="BX41">IF(BX$4&lt;$D41,0,IF(BX$4&gt;$F$21,0,IF(BX$4=$F$21,$F41-SUM($Z41:BW41),MIN($F41*INDEX($AA$24:$DB$24,BX$4-$D41+1),$F41-SUM($Z41:BW41)))))</f>
        <v/>
      </c>
      <c r="BY41" s="91">
        <f t="array" ref="BY41">IF(BY$4&lt;$D41,0,IF(BY$4&gt;$F$21,0,IF(BY$4=$F$21,$F41-SUM($Z41:BX41),MIN($F41*INDEX($AA$24:$DB$24,BY$4-$D41+1),$F41-SUM($Z41:BX41)))))</f>
        <v/>
      </c>
      <c r="BZ41" s="91">
        <f t="array" ref="BZ41">IF(BZ$4&lt;$D41,0,IF(BZ$4&gt;$F$21,0,IF(BZ$4=$F$21,$F41-SUM($Z41:BY41),MIN($F41*INDEX($AA$24:$DB$24,BZ$4-$D41+1),$F41-SUM($Z41:BY41)))))</f>
        <v/>
      </c>
      <c r="CA41" s="91">
        <f t="array" ref="CA41">IF(CA$4&lt;$D41,0,IF(CA$4&gt;$F$21,0,IF(CA$4=$F$21,$F41-SUM($Z41:BZ41),MIN($F41*INDEX($AA$24:$DB$24,CA$4-$D41+1),$F41-SUM($Z41:BZ41)))))</f>
        <v/>
      </c>
      <c r="CB41" s="91">
        <f t="array" ref="CB41">IF(CB$4&lt;$D41,0,IF(CB$4&gt;$F$21,0,IF(CB$4=$F$21,$F41-SUM($Z41:CA41),MIN($F41*INDEX($AA$24:$DB$24,CB$4-$D41+1),$F41-SUM($Z41:CA41)))))</f>
        <v/>
      </c>
      <c r="CC41" s="91">
        <f t="array" ref="CC41">IF(CC$4&lt;$D41,0,IF(CC$4&gt;$F$21,0,IF(CC$4=$F$21,$F41-SUM($Z41:CB41),MIN($F41*INDEX($AA$24:$DB$24,CC$4-$D41+1),$F41-SUM($Z41:CB41)))))</f>
        <v/>
      </c>
      <c r="CD41" s="91">
        <f t="array" ref="CD41">IF(CD$4&lt;$D41,0,IF(CD$4&gt;$F$21,0,IF(CD$4=$F$21,$F41-SUM($Z41:CC41),MIN($F41*INDEX($AA$24:$DB$24,CD$4-$D41+1),$F41-SUM($Z41:CC41)))))</f>
        <v/>
      </c>
      <c r="CE41" s="91">
        <f t="array" ref="CE41">IF(CE$4&lt;$D41,0,IF(CE$4&gt;$F$21,0,IF(CE$4=$F$21,$F41-SUM($Z41:CD41),MIN($F41*INDEX($AA$24:$DB$24,CE$4-$D41+1),$F41-SUM($Z41:CD41)))))</f>
        <v/>
      </c>
      <c r="CF41" s="91">
        <f t="array" ref="CF41">IF(CF$4&lt;$D41,0,IF(CF$4&gt;$F$21,0,IF(CF$4=$F$21,$F41-SUM($Z41:CE41),MIN($F41*INDEX($AA$24:$DB$24,CF$4-$D41+1),$F41-SUM($Z41:CE41)))))</f>
        <v/>
      </c>
      <c r="CG41" s="91">
        <f t="array" ref="CG41">IF(CG$4&lt;$D41,0,IF(CG$4&gt;$F$21,0,IF(CG$4=$F$21,$F41-SUM($Z41:CF41),MIN($F41*INDEX($AA$24:$DB$24,CG$4-$D41+1),$F41-SUM($Z41:CF41)))))</f>
        <v/>
      </c>
      <c r="CH41" s="91">
        <f t="array" ref="CH41">IF(CH$4&lt;$D41,0,IF(CH$4&gt;$F$21,0,IF(CH$4=$F$21,$F41-SUM($Z41:CG41),MIN($F41*INDEX($AA$24:$DB$24,CH$4-$D41+1),$F41-SUM($Z41:CG41)))))</f>
        <v/>
      </c>
      <c r="CI41" s="91">
        <f t="array" ref="CI41">IF(CI$4&lt;$D41,0,IF(CI$4&gt;$F$21,0,IF(CI$4=$F$21,$F41-SUM($Z41:CH41),MIN($F41*INDEX($AA$24:$DB$24,CI$4-$D41+1),$F41-SUM($Z41:CH41)))))</f>
        <v/>
      </c>
      <c r="CJ41" s="91">
        <f t="array" ref="CJ41">IF(CJ$4&lt;$D41,0,IF(CJ$4&gt;$F$21,0,IF(CJ$4=$F$21,$F41-SUM($Z41:CI41),MIN($F41*INDEX($AA$24:$DB$24,CJ$4-$D41+1),$F41-SUM($Z41:CI41)))))</f>
        <v/>
      </c>
      <c r="CK41" s="91">
        <f t="array" ref="CK41">IF(CK$4&lt;$D41,0,IF(CK$4&gt;$F$21,0,IF(CK$4=$F$21,$F41-SUM($Z41:CJ41),MIN($F41*INDEX($AA$24:$DB$24,CK$4-$D41+1),$F41-SUM($Z41:CJ41)))))</f>
        <v/>
      </c>
      <c r="CL41" s="91">
        <f t="array" ref="CL41">IF(CL$4&lt;$D41,0,IF(CL$4&gt;$F$21,0,IF(CL$4=$F$21,$F41-SUM($Z41:CK41),MIN($F41*INDEX($AA$24:$DB$24,CL$4-$D41+1),$F41-SUM($Z41:CK41)))))</f>
        <v/>
      </c>
      <c r="CM41" s="91">
        <f t="array" ref="CM41">IF(CM$4&lt;$D41,0,IF(CM$4&gt;$F$21,0,IF(CM$4=$F$21,$F41-SUM($Z41:CL41),MIN($F41*INDEX($AA$24:$DB$24,CM$4-$D41+1),$F41-SUM($Z41:CL41)))))</f>
        <v/>
      </c>
      <c r="CN41" s="91">
        <f t="array" ref="CN41">IF(CN$4&lt;$D41,0,IF(CN$4&gt;$F$21,0,IF(CN$4=$F$21,$F41-SUM($Z41:CM41),MIN($F41*INDEX($AA$24:$DB$24,CN$4-$D41+1),$F41-SUM($Z41:CM41)))))</f>
        <v/>
      </c>
      <c r="CO41" s="91">
        <f t="array" ref="CO41">IF(CO$4&lt;$D41,0,IF(CO$4&gt;$F$21,0,IF(CO$4=$F$21,$F41-SUM($Z41:CN41),MIN($F41*INDEX($AA$24:$DB$24,CO$4-$D41+1),$F41-SUM($Z41:CN41)))))</f>
        <v/>
      </c>
      <c r="CP41" s="91">
        <f t="array" ref="CP41">IF(CP$4&lt;$D41,0,IF(CP$4&gt;$F$21,0,IF(CP$4=$F$21,$F41-SUM($Z41:CO41),MIN($F41*INDEX($AA$24:$DB$24,CP$4-$D41+1),$F41-SUM($Z41:CO41)))))</f>
        <v/>
      </c>
      <c r="CQ41" s="91">
        <f t="array" ref="CQ41">IF(CQ$4&lt;$D41,0,IF(CQ$4&gt;$F$21,0,IF(CQ$4=$F$21,$F41-SUM($Z41:CP41),MIN($F41*INDEX($AA$24:$DB$24,CQ$4-$D41+1),$F41-SUM($Z41:CP41)))))</f>
        <v/>
      </c>
      <c r="CR41" s="91">
        <f t="array" ref="CR41">IF(CR$4&lt;$D41,0,IF(CR$4&gt;$F$21,0,IF(CR$4=$F$21,$F41-SUM($Z41:CQ41),MIN($F41*INDEX($AA$24:$DB$24,CR$4-$D41+1),$F41-SUM($Z41:CQ41)))))</f>
        <v/>
      </c>
      <c r="CS41" s="91">
        <f t="array" ref="CS41">IF(CS$4&lt;$D41,0,IF(CS$4&gt;$F$21,0,IF(CS$4=$F$21,$F41-SUM($Z41:CR41),MIN($F41*INDEX($AA$24:$DB$24,CS$4-$D41+1),$F41-SUM($Z41:CR41)))))</f>
        <v/>
      </c>
      <c r="CT41" s="91">
        <f t="array" ref="CT41">IF(CT$4&lt;$D41,0,IF(CT$4&gt;$F$21,0,IF(CT$4=$F$21,$F41-SUM($Z41:CS41),MIN($F41*INDEX($AA$24:$DB$24,CT$4-$D41+1),$F41-SUM($Z41:CS41)))))</f>
        <v/>
      </c>
      <c r="CU41" s="91">
        <f t="array" ref="CU41">IF(CU$4&lt;$D41,0,IF(CU$4&gt;$F$21,0,IF(CU$4=$F$21,$F41-SUM($Z41:CT41),MIN($F41*INDEX($AA$24:$DB$24,CU$4-$D41+1),$F41-SUM($Z41:CT41)))))</f>
        <v/>
      </c>
      <c r="CV41" s="91">
        <f t="array" ref="CV41">IF(CV$4&lt;$D41,0,IF(CV$4&gt;$F$21,0,IF(CV$4=$F$21,$F41-SUM($Z41:CU41),MIN($F41*INDEX($AA$24:$DB$24,CV$4-$D41+1),$F41-SUM($Z41:CU41)))))</f>
        <v/>
      </c>
      <c r="CW41" s="91">
        <f t="array" ref="CW41">IF(CW$4&lt;$D41,0,IF(CW$4&gt;$F$21,0,IF(CW$4=$F$21,$F41-SUM($Z41:CV41),MIN($F41*INDEX($AA$24:$DB$24,CW$4-$D41+1),$F41-SUM($Z41:CV41)))))</f>
        <v/>
      </c>
      <c r="CX41" s="91">
        <f t="array" ref="CX41">IF(CX$4&lt;$D41,0,IF(CX$4&gt;$F$21,0,IF(CX$4=$F$21,$F41-SUM($Z41:CW41),MIN($F41*INDEX($AA$24:$DB$24,CX$4-$D41+1),$F41-SUM($Z41:CW41)))))</f>
        <v/>
      </c>
      <c r="CY41" s="91">
        <f t="array" ref="CY41">IF(CY$4&lt;$D41,0,IF(CY$4&gt;$F$21,0,IF(CY$4=$F$21,$F41-SUM($Z41:CX41),MIN($F41*INDEX($AA$24:$DB$24,CY$4-$D41+1),$F41-SUM($Z41:CX41)))))</f>
        <v/>
      </c>
      <c r="CZ41" s="91">
        <f t="array" ref="CZ41">IF(CZ$4&lt;$D41,0,IF(CZ$4&gt;$F$21,0,IF(CZ$4=$F$21,$F41-SUM($Z41:CY41),MIN($F41*INDEX($AA$24:$DB$24,CZ$4-$D41+1),$F41-SUM($Z41:CY41)))))</f>
        <v/>
      </c>
      <c r="DA41" s="91">
        <f t="array" ref="DA41">IF(DA$4&lt;$D41,0,IF(DA$4&gt;$F$21,0,IF(DA$4=$F$21,$F41-SUM($Z41:CZ41),MIN($F41*INDEX($AA$24:$DB$24,DA$4-$D41+1),$F41-SUM($Z41:CZ41)))))</f>
        <v/>
      </c>
      <c r="DB41" s="91">
        <f t="array" ref="DB41">IF(DB$4&lt;$D41,0,IF(DB$4&gt;$F$21,0,IF(DB$4=$F$21,$F41-SUM($Z41:DA41),MIN($F41*INDEX($AA$24:$DB$24,DB$4-$D41+1),$F41-SUM($Z41:DA41)))))</f>
        <v/>
      </c>
    </row>
    <row r="42" outlineLevel="3">
      <c r="D42" s="2" t="n">
        <v>17</v>
      </c>
      <c r="E42" s="2" t="inlineStr">
        <is>
          <t>Total Capex Year 17</t>
        </is>
      </c>
      <c r="F42" s="87" t="n">
        <v>0</v>
      </c>
      <c r="G42" s="87">
        <f>SUM(AA42:DB42)-F42</f>
        <v/>
      </c>
      <c r="AA42" s="91">
        <f t="array" ref="AA42">IF(AA$4&lt;$D42,0,IF(AA$4&gt;$F$21,0,IF(AA$4=$F$21,$F42-SUM($Z42:Z42),MIN($F42*INDEX($AA$24:$DB$24,AA$4-$D42+1),$F42-SUM($Z42:Z42)))))</f>
        <v/>
      </c>
      <c r="AB42" s="91">
        <f t="array" ref="AB42">IF(AB$4&lt;$D42,0,IF(AB$4&gt;$F$21,0,IF(AB$4=$F$21,$F42-SUM($Z42:AA42),MIN($F42*INDEX($AA$24:$DB$24,AB$4-$D42+1),$F42-SUM($Z42:AA42)))))</f>
        <v/>
      </c>
      <c r="AC42" s="91">
        <f t="array" ref="AC42">IF(AC$4&lt;$D42,0,IF(AC$4&gt;$F$21,0,IF(AC$4=$F$21,$F42-SUM($Z42:AB42),MIN($F42*INDEX($AA$24:$DB$24,AC$4-$D42+1),$F42-SUM($Z42:AB42)))))</f>
        <v/>
      </c>
      <c r="AD42" s="91">
        <f t="array" ref="AD42">IF(AD$4&lt;$D42,0,IF(AD$4&gt;$F$21,0,IF(AD$4=$F$21,$F42-SUM($Z42:AC42),MIN($F42*INDEX($AA$24:$DB$24,AD$4-$D42+1),$F42-SUM($Z42:AC42)))))</f>
        <v/>
      </c>
      <c r="AE42" s="91">
        <f t="array" ref="AE42">IF(AE$4&lt;$D42,0,IF(AE$4&gt;$F$21,0,IF(AE$4=$F$21,$F42-SUM($Z42:AD42),MIN($F42*INDEX($AA$24:$DB$24,AE$4-$D42+1),$F42-SUM($Z42:AD42)))))</f>
        <v/>
      </c>
      <c r="AF42" s="91">
        <f t="array" ref="AF42">IF(AF$4&lt;$D42,0,IF(AF$4&gt;$F$21,0,IF(AF$4=$F$21,$F42-SUM($Z42:AE42),MIN($F42*INDEX($AA$24:$DB$24,AF$4-$D42+1),$F42-SUM($Z42:AE42)))))</f>
        <v/>
      </c>
      <c r="AG42" s="91">
        <f t="array" ref="AG42">IF(AG$4&lt;$D42,0,IF(AG$4&gt;$F$21,0,IF(AG$4=$F$21,$F42-SUM($Z42:AF42),MIN($F42*INDEX($AA$24:$DB$24,AG$4-$D42+1),$F42-SUM($Z42:AF42)))))</f>
        <v/>
      </c>
      <c r="AH42" s="91">
        <f t="array" ref="AH42">IF(AH$4&lt;$D42,0,IF(AH$4&gt;$F$21,0,IF(AH$4=$F$21,$F42-SUM($Z42:AG42),MIN($F42*INDEX($AA$24:$DB$24,AH$4-$D42+1),$F42-SUM($Z42:AG42)))))</f>
        <v/>
      </c>
      <c r="AI42" s="91">
        <f t="array" ref="AI42">IF(AI$4&lt;$D42,0,IF(AI$4&gt;$F$21,0,IF(AI$4=$F$21,$F42-SUM($Z42:AH42),MIN($F42*INDEX($AA$24:$DB$24,AI$4-$D42+1),$F42-SUM($Z42:AH42)))))</f>
        <v/>
      </c>
      <c r="AJ42" s="91">
        <f t="array" ref="AJ42">IF(AJ$4&lt;$D42,0,IF(AJ$4&gt;$F$21,0,IF(AJ$4=$F$21,$F42-SUM($Z42:AI42),MIN($F42*INDEX($AA$24:$DB$24,AJ$4-$D42+1),$F42-SUM($Z42:AI42)))))</f>
        <v/>
      </c>
      <c r="AK42" s="91">
        <f t="array" ref="AK42">IF(AK$4&lt;$D42,0,IF(AK$4&gt;$F$21,0,IF(AK$4=$F$21,$F42-SUM($Z42:AJ42),MIN($F42*INDEX($AA$24:$DB$24,AK$4-$D42+1),$F42-SUM($Z42:AJ42)))))</f>
        <v/>
      </c>
      <c r="AL42" s="91">
        <f t="array" ref="AL42">IF(AL$4&lt;$D42,0,IF(AL$4&gt;$F$21,0,IF(AL$4=$F$21,$F42-SUM($Z42:AK42),MIN($F42*INDEX($AA$24:$DB$24,AL$4-$D42+1),$F42-SUM($Z42:AK42)))))</f>
        <v/>
      </c>
      <c r="AM42" s="91">
        <f t="array" ref="AM42">IF(AM$4&lt;$D42,0,IF(AM$4&gt;$F$21,0,IF(AM$4=$F$21,$F42-SUM($Z42:AL42),MIN($F42*INDEX($AA$24:$DB$24,AM$4-$D42+1),$F42-SUM($Z42:AL42)))))</f>
        <v/>
      </c>
      <c r="AN42" s="91">
        <f t="array" ref="AN42">IF(AN$4&lt;$D42,0,IF(AN$4&gt;$F$21,0,IF(AN$4=$F$21,$F42-SUM($Z42:AM42),MIN($F42*INDEX($AA$24:$DB$24,AN$4-$D42+1),$F42-SUM($Z42:AM42)))))</f>
        <v/>
      </c>
      <c r="AO42" s="91">
        <f t="array" ref="AO42">IF(AO$4&lt;$D42,0,IF(AO$4&gt;$F$21,0,IF(AO$4=$F$21,$F42-SUM($Z42:AN42),MIN($F42*INDEX($AA$24:$DB$24,AO$4-$D42+1),$F42-SUM($Z42:AN42)))))</f>
        <v/>
      </c>
      <c r="AP42" s="91">
        <f t="array" ref="AP42">IF(AP$4&lt;$D42,0,IF(AP$4&gt;$F$21,0,IF(AP$4=$F$21,$F42-SUM($Z42:AO42),MIN($F42*INDEX($AA$24:$DB$24,AP$4-$D42+1),$F42-SUM($Z42:AO42)))))</f>
        <v/>
      </c>
      <c r="AQ42" s="91">
        <f t="array" ref="AQ42">IF(AQ$4&lt;$D42,0,IF(AQ$4&gt;$F$21,0,IF(AQ$4=$F$21,$F42-SUM($Z42:AP42),MIN($F42*INDEX($AA$24:$DB$24,AQ$4-$D42+1),$F42-SUM($Z42:AP42)))))</f>
        <v/>
      </c>
      <c r="AR42" s="91">
        <f t="array" ref="AR42">IF(AR$4&lt;$D42,0,IF(AR$4&gt;$F$21,0,IF(AR$4=$F$21,$F42-SUM($Z42:AQ42),MIN($F42*INDEX($AA$24:$DB$24,AR$4-$D42+1),$F42-SUM($Z42:AQ42)))))</f>
        <v/>
      </c>
      <c r="AS42" s="91">
        <f t="array" ref="AS42">IF(AS$4&lt;$D42,0,IF(AS$4&gt;$F$21,0,IF(AS$4=$F$21,$F42-SUM($Z42:AR42),MIN($F42*INDEX($AA$24:$DB$24,AS$4-$D42+1),$F42-SUM($Z42:AR42)))))</f>
        <v/>
      </c>
      <c r="AT42" s="91">
        <f t="array" ref="AT42">IF(AT$4&lt;$D42,0,IF(AT$4&gt;$F$21,0,IF(AT$4=$F$21,$F42-SUM($Z42:AS42),MIN($F42*INDEX($AA$24:$DB$24,AT$4-$D42+1),$F42-SUM($Z42:AS42)))))</f>
        <v/>
      </c>
      <c r="AU42" s="91">
        <f t="array" ref="AU42">IF(AU$4&lt;$D42,0,IF(AU$4&gt;$F$21,0,IF(AU$4=$F$21,$F42-SUM($Z42:AT42),MIN($F42*INDEX($AA$24:$DB$24,AU$4-$D42+1),$F42-SUM($Z42:AT42)))))</f>
        <v/>
      </c>
      <c r="AV42" s="91">
        <f t="array" ref="AV42">IF(AV$4&lt;$D42,0,IF(AV$4&gt;$F$21,0,IF(AV$4=$F$21,$F42-SUM($Z42:AU42),MIN($F42*INDEX($AA$24:$DB$24,AV$4-$D42+1),$F42-SUM($Z42:AU42)))))</f>
        <v/>
      </c>
      <c r="AW42" s="91">
        <f t="array" ref="AW42">IF(AW$4&lt;$D42,0,IF(AW$4&gt;$F$21,0,IF(AW$4=$F$21,$F42-SUM($Z42:AV42),MIN($F42*INDEX($AA$24:$DB$24,AW$4-$D42+1),$F42-SUM($Z42:AV42)))))</f>
        <v/>
      </c>
      <c r="AX42" s="91">
        <f t="array" ref="AX42">IF(AX$4&lt;$D42,0,IF(AX$4&gt;$F$21,0,IF(AX$4=$F$21,$F42-SUM($Z42:AW42),MIN($F42*INDEX($AA$24:$DB$24,AX$4-$D42+1),$F42-SUM($Z42:AW42)))))</f>
        <v/>
      </c>
      <c r="AY42" s="91">
        <f t="array" ref="AY42">IF(AY$4&lt;$D42,0,IF(AY$4&gt;$F$21,0,IF(AY$4=$F$21,$F42-SUM($Z42:AX42),MIN($F42*INDEX($AA$24:$DB$24,AY$4-$D42+1),$F42-SUM($Z42:AX42)))))</f>
        <v/>
      </c>
      <c r="AZ42" s="91">
        <f t="array" ref="AZ42">IF(AZ$4&lt;$D42,0,IF(AZ$4&gt;$F$21,0,IF(AZ$4=$F$21,$F42-SUM($Z42:AY42),MIN($F42*INDEX($AA$24:$DB$24,AZ$4-$D42+1),$F42-SUM($Z42:AY42)))))</f>
        <v/>
      </c>
      <c r="BA42" s="91">
        <f t="array" ref="BA42">IF(BA$4&lt;$D42,0,IF(BA$4&gt;$F$21,0,IF(BA$4=$F$21,$F42-SUM($Z42:AZ42),MIN($F42*INDEX($AA$24:$DB$24,BA$4-$D42+1),$F42-SUM($Z42:AZ42)))))</f>
        <v/>
      </c>
      <c r="BB42" s="91">
        <f t="array" ref="BB42">IF(BB$4&lt;$D42,0,IF(BB$4&gt;$F$21,0,IF(BB$4=$F$21,$F42-SUM($Z42:BA42),MIN($F42*INDEX($AA$24:$DB$24,BB$4-$D42+1),$F42-SUM($Z42:BA42)))))</f>
        <v/>
      </c>
      <c r="BC42" s="91">
        <f t="array" ref="BC42">IF(BC$4&lt;$D42,0,IF(BC$4&gt;$F$21,0,IF(BC$4=$F$21,$F42-SUM($Z42:BB42),MIN($F42*INDEX($AA$24:$DB$24,BC$4-$D42+1),$F42-SUM($Z42:BB42)))))</f>
        <v/>
      </c>
      <c r="BD42" s="91">
        <f t="array" ref="BD42">IF(BD$4&lt;$D42,0,IF(BD$4&gt;$F$21,0,IF(BD$4=$F$21,$F42-SUM($Z42:BC42),MIN($F42*INDEX($AA$24:$DB$24,BD$4-$D42+1),$F42-SUM($Z42:BC42)))))</f>
        <v/>
      </c>
      <c r="BE42" s="91">
        <f t="array" ref="BE42">IF(BE$4&lt;$D42,0,IF(BE$4&gt;$F$21,0,IF(BE$4=$F$21,$F42-SUM($Z42:BD42),MIN($F42*INDEX($AA$24:$DB$24,BE$4-$D42+1),$F42-SUM($Z42:BD42)))))</f>
        <v/>
      </c>
      <c r="BF42" s="91">
        <f t="array" ref="BF42">IF(BF$4&lt;$D42,0,IF(BF$4&gt;$F$21,0,IF(BF$4=$F$21,$F42-SUM($Z42:BE42),MIN($F42*INDEX($AA$24:$DB$24,BF$4-$D42+1),$F42-SUM($Z42:BE42)))))</f>
        <v/>
      </c>
      <c r="BG42" s="91">
        <f t="array" ref="BG42">IF(BG$4&lt;$D42,0,IF(BG$4&gt;$F$21,0,IF(BG$4=$F$21,$F42-SUM($Z42:BF42),MIN($F42*INDEX($AA$24:$DB$24,BG$4-$D42+1),$F42-SUM($Z42:BF42)))))</f>
        <v/>
      </c>
      <c r="BH42" s="91">
        <f t="array" ref="BH42">IF(BH$4&lt;$D42,0,IF(BH$4&gt;$F$21,0,IF(BH$4=$F$21,$F42-SUM($Z42:BG42),MIN($F42*INDEX($AA$24:$DB$24,BH$4-$D42+1),$F42-SUM($Z42:BG42)))))</f>
        <v/>
      </c>
      <c r="BI42" s="91">
        <f t="array" ref="BI42">IF(BI$4&lt;$D42,0,IF(BI$4&gt;$F$21,0,IF(BI$4=$F$21,$F42-SUM($Z42:BH42),MIN($F42*INDEX($AA$24:$DB$24,BI$4-$D42+1),$F42-SUM($Z42:BH42)))))</f>
        <v/>
      </c>
      <c r="BJ42" s="91">
        <f t="array" ref="BJ42">IF(BJ$4&lt;$D42,0,IF(BJ$4&gt;$F$21,0,IF(BJ$4=$F$21,$F42-SUM($Z42:BI42),MIN($F42*INDEX($AA$24:$DB$24,BJ$4-$D42+1),$F42-SUM($Z42:BI42)))))</f>
        <v/>
      </c>
      <c r="BK42" s="91">
        <f t="array" ref="BK42">IF(BK$4&lt;$D42,0,IF(BK$4&gt;$F$21,0,IF(BK$4=$F$21,$F42-SUM($Z42:BJ42),MIN($F42*INDEX($AA$24:$DB$24,BK$4-$D42+1),$F42-SUM($Z42:BJ42)))))</f>
        <v/>
      </c>
      <c r="BL42" s="91">
        <f t="array" ref="BL42">IF(BL$4&lt;$D42,0,IF(BL$4&gt;$F$21,0,IF(BL$4=$F$21,$F42-SUM($Z42:BK42),MIN($F42*INDEX($AA$24:$DB$24,BL$4-$D42+1),$F42-SUM($Z42:BK42)))))</f>
        <v/>
      </c>
      <c r="BM42" s="91">
        <f t="array" ref="BM42">IF(BM$4&lt;$D42,0,IF(BM$4&gt;$F$21,0,IF(BM$4=$F$21,$F42-SUM($Z42:BL42),MIN($F42*INDEX($AA$24:$DB$24,BM$4-$D42+1),$F42-SUM($Z42:BL42)))))</f>
        <v/>
      </c>
      <c r="BN42" s="91">
        <f t="array" ref="BN42">IF(BN$4&lt;$D42,0,IF(BN$4&gt;$F$21,0,IF(BN$4=$F$21,$F42-SUM($Z42:BM42),MIN($F42*INDEX($AA$24:$DB$24,BN$4-$D42+1),$F42-SUM($Z42:BM42)))))</f>
        <v/>
      </c>
      <c r="BO42" s="91">
        <f t="array" ref="BO42">IF(BO$4&lt;$D42,0,IF(BO$4&gt;$F$21,0,IF(BO$4=$F$21,$F42-SUM($Z42:BN42),MIN($F42*INDEX($AA$24:$DB$24,BO$4-$D42+1),$F42-SUM($Z42:BN42)))))</f>
        <v/>
      </c>
      <c r="BP42" s="91">
        <f t="array" ref="BP42">IF(BP$4&lt;$D42,0,IF(BP$4&gt;$F$21,0,IF(BP$4=$F$21,$F42-SUM($Z42:BO42),MIN($F42*INDEX($AA$24:$DB$24,BP$4-$D42+1),$F42-SUM($Z42:BO42)))))</f>
        <v/>
      </c>
      <c r="BQ42" s="91">
        <f t="array" ref="BQ42">IF(BQ$4&lt;$D42,0,IF(BQ$4&gt;$F$21,0,IF(BQ$4=$F$21,$F42-SUM($Z42:BP42),MIN($F42*INDEX($AA$24:$DB$24,BQ$4-$D42+1),$F42-SUM($Z42:BP42)))))</f>
        <v/>
      </c>
      <c r="BR42" s="91">
        <f t="array" ref="BR42">IF(BR$4&lt;$D42,0,IF(BR$4&gt;$F$21,0,IF(BR$4=$F$21,$F42-SUM($Z42:BQ42),MIN($F42*INDEX($AA$24:$DB$24,BR$4-$D42+1),$F42-SUM($Z42:BQ42)))))</f>
        <v/>
      </c>
      <c r="BS42" s="91">
        <f t="array" ref="BS42">IF(BS$4&lt;$D42,0,IF(BS$4&gt;$F$21,0,IF(BS$4=$F$21,$F42-SUM($Z42:BR42),MIN($F42*INDEX($AA$24:$DB$24,BS$4-$D42+1),$F42-SUM($Z42:BR42)))))</f>
        <v/>
      </c>
      <c r="BT42" s="91">
        <f t="array" ref="BT42">IF(BT$4&lt;$D42,0,IF(BT$4&gt;$F$21,0,IF(BT$4=$F$21,$F42-SUM($Z42:BS42),MIN($F42*INDEX($AA$24:$DB$24,BT$4-$D42+1),$F42-SUM($Z42:BS42)))))</f>
        <v/>
      </c>
      <c r="BU42" s="91">
        <f t="array" ref="BU42">IF(BU$4&lt;$D42,0,IF(BU$4&gt;$F$21,0,IF(BU$4=$F$21,$F42-SUM($Z42:BT42),MIN($F42*INDEX($AA$24:$DB$24,BU$4-$D42+1),$F42-SUM($Z42:BT42)))))</f>
        <v/>
      </c>
      <c r="BV42" s="91">
        <f t="array" ref="BV42">IF(BV$4&lt;$D42,0,IF(BV$4&gt;$F$21,0,IF(BV$4=$F$21,$F42-SUM($Z42:BU42),MIN($F42*INDEX($AA$24:$DB$24,BV$4-$D42+1),$F42-SUM($Z42:BU42)))))</f>
        <v/>
      </c>
      <c r="BW42" s="91">
        <f t="array" ref="BW42">IF(BW$4&lt;$D42,0,IF(BW$4&gt;$F$21,0,IF(BW$4=$F$21,$F42-SUM($Z42:BV42),MIN($F42*INDEX($AA$24:$DB$24,BW$4-$D42+1),$F42-SUM($Z42:BV42)))))</f>
        <v/>
      </c>
      <c r="BX42" s="91">
        <f t="array" ref="BX42">IF(BX$4&lt;$D42,0,IF(BX$4&gt;$F$21,0,IF(BX$4=$F$21,$F42-SUM($Z42:BW42),MIN($F42*INDEX($AA$24:$DB$24,BX$4-$D42+1),$F42-SUM($Z42:BW42)))))</f>
        <v/>
      </c>
      <c r="BY42" s="91">
        <f t="array" ref="BY42">IF(BY$4&lt;$D42,0,IF(BY$4&gt;$F$21,0,IF(BY$4=$F$21,$F42-SUM($Z42:BX42),MIN($F42*INDEX($AA$24:$DB$24,BY$4-$D42+1),$F42-SUM($Z42:BX42)))))</f>
        <v/>
      </c>
      <c r="BZ42" s="91">
        <f t="array" ref="BZ42">IF(BZ$4&lt;$D42,0,IF(BZ$4&gt;$F$21,0,IF(BZ$4=$F$21,$F42-SUM($Z42:BY42),MIN($F42*INDEX($AA$24:$DB$24,BZ$4-$D42+1),$F42-SUM($Z42:BY42)))))</f>
        <v/>
      </c>
      <c r="CA42" s="91">
        <f t="array" ref="CA42">IF(CA$4&lt;$D42,0,IF(CA$4&gt;$F$21,0,IF(CA$4=$F$21,$F42-SUM($Z42:BZ42),MIN($F42*INDEX($AA$24:$DB$24,CA$4-$D42+1),$F42-SUM($Z42:BZ42)))))</f>
        <v/>
      </c>
      <c r="CB42" s="91">
        <f t="array" ref="CB42">IF(CB$4&lt;$D42,0,IF(CB$4&gt;$F$21,0,IF(CB$4=$F$21,$F42-SUM($Z42:CA42),MIN($F42*INDEX($AA$24:$DB$24,CB$4-$D42+1),$F42-SUM($Z42:CA42)))))</f>
        <v/>
      </c>
      <c r="CC42" s="91">
        <f t="array" ref="CC42">IF(CC$4&lt;$D42,0,IF(CC$4&gt;$F$21,0,IF(CC$4=$F$21,$F42-SUM($Z42:CB42),MIN($F42*INDEX($AA$24:$DB$24,CC$4-$D42+1),$F42-SUM($Z42:CB42)))))</f>
        <v/>
      </c>
      <c r="CD42" s="91">
        <f t="array" ref="CD42">IF(CD$4&lt;$D42,0,IF(CD$4&gt;$F$21,0,IF(CD$4=$F$21,$F42-SUM($Z42:CC42),MIN($F42*INDEX($AA$24:$DB$24,CD$4-$D42+1),$F42-SUM($Z42:CC42)))))</f>
        <v/>
      </c>
      <c r="CE42" s="91">
        <f t="array" ref="CE42">IF(CE$4&lt;$D42,0,IF(CE$4&gt;$F$21,0,IF(CE$4=$F$21,$F42-SUM($Z42:CD42),MIN($F42*INDEX($AA$24:$DB$24,CE$4-$D42+1),$F42-SUM($Z42:CD42)))))</f>
        <v/>
      </c>
      <c r="CF42" s="91">
        <f t="array" ref="CF42">IF(CF$4&lt;$D42,0,IF(CF$4&gt;$F$21,0,IF(CF$4=$F$21,$F42-SUM($Z42:CE42),MIN($F42*INDEX($AA$24:$DB$24,CF$4-$D42+1),$F42-SUM($Z42:CE42)))))</f>
        <v/>
      </c>
      <c r="CG42" s="91">
        <f t="array" ref="CG42">IF(CG$4&lt;$D42,0,IF(CG$4&gt;$F$21,0,IF(CG$4=$F$21,$F42-SUM($Z42:CF42),MIN($F42*INDEX($AA$24:$DB$24,CG$4-$D42+1),$F42-SUM($Z42:CF42)))))</f>
        <v/>
      </c>
      <c r="CH42" s="91">
        <f t="array" ref="CH42">IF(CH$4&lt;$D42,0,IF(CH$4&gt;$F$21,0,IF(CH$4=$F$21,$F42-SUM($Z42:CG42),MIN($F42*INDEX($AA$24:$DB$24,CH$4-$D42+1),$F42-SUM($Z42:CG42)))))</f>
        <v/>
      </c>
      <c r="CI42" s="91">
        <f t="array" ref="CI42">IF(CI$4&lt;$D42,0,IF(CI$4&gt;$F$21,0,IF(CI$4=$F$21,$F42-SUM($Z42:CH42),MIN($F42*INDEX($AA$24:$DB$24,CI$4-$D42+1),$F42-SUM($Z42:CH42)))))</f>
        <v/>
      </c>
      <c r="CJ42" s="91">
        <f t="array" ref="CJ42">IF(CJ$4&lt;$D42,0,IF(CJ$4&gt;$F$21,0,IF(CJ$4=$F$21,$F42-SUM($Z42:CI42),MIN($F42*INDEX($AA$24:$DB$24,CJ$4-$D42+1),$F42-SUM($Z42:CI42)))))</f>
        <v/>
      </c>
      <c r="CK42" s="91">
        <f t="array" ref="CK42">IF(CK$4&lt;$D42,0,IF(CK$4&gt;$F$21,0,IF(CK$4=$F$21,$F42-SUM($Z42:CJ42),MIN($F42*INDEX($AA$24:$DB$24,CK$4-$D42+1),$F42-SUM($Z42:CJ42)))))</f>
        <v/>
      </c>
      <c r="CL42" s="91">
        <f t="array" ref="CL42">IF(CL$4&lt;$D42,0,IF(CL$4&gt;$F$21,0,IF(CL$4=$F$21,$F42-SUM($Z42:CK42),MIN($F42*INDEX($AA$24:$DB$24,CL$4-$D42+1),$F42-SUM($Z42:CK42)))))</f>
        <v/>
      </c>
      <c r="CM42" s="91">
        <f t="array" ref="CM42">IF(CM$4&lt;$D42,0,IF(CM$4&gt;$F$21,0,IF(CM$4=$F$21,$F42-SUM($Z42:CL42),MIN($F42*INDEX($AA$24:$DB$24,CM$4-$D42+1),$F42-SUM($Z42:CL42)))))</f>
        <v/>
      </c>
      <c r="CN42" s="91">
        <f t="array" ref="CN42">IF(CN$4&lt;$D42,0,IF(CN$4&gt;$F$21,0,IF(CN$4=$F$21,$F42-SUM($Z42:CM42),MIN($F42*INDEX($AA$24:$DB$24,CN$4-$D42+1),$F42-SUM($Z42:CM42)))))</f>
        <v/>
      </c>
      <c r="CO42" s="91">
        <f t="array" ref="CO42">IF(CO$4&lt;$D42,0,IF(CO$4&gt;$F$21,0,IF(CO$4=$F$21,$F42-SUM($Z42:CN42),MIN($F42*INDEX($AA$24:$DB$24,CO$4-$D42+1),$F42-SUM($Z42:CN42)))))</f>
        <v/>
      </c>
      <c r="CP42" s="91">
        <f t="array" ref="CP42">IF(CP$4&lt;$D42,0,IF(CP$4&gt;$F$21,0,IF(CP$4=$F$21,$F42-SUM($Z42:CO42),MIN($F42*INDEX($AA$24:$DB$24,CP$4-$D42+1),$F42-SUM($Z42:CO42)))))</f>
        <v/>
      </c>
      <c r="CQ42" s="91">
        <f t="array" ref="CQ42">IF(CQ$4&lt;$D42,0,IF(CQ$4&gt;$F$21,0,IF(CQ$4=$F$21,$F42-SUM($Z42:CP42),MIN($F42*INDEX($AA$24:$DB$24,CQ$4-$D42+1),$F42-SUM($Z42:CP42)))))</f>
        <v/>
      </c>
      <c r="CR42" s="91">
        <f t="array" ref="CR42">IF(CR$4&lt;$D42,0,IF(CR$4&gt;$F$21,0,IF(CR$4=$F$21,$F42-SUM($Z42:CQ42),MIN($F42*INDEX($AA$24:$DB$24,CR$4-$D42+1),$F42-SUM($Z42:CQ42)))))</f>
        <v/>
      </c>
      <c r="CS42" s="91">
        <f t="array" ref="CS42">IF(CS$4&lt;$D42,0,IF(CS$4&gt;$F$21,0,IF(CS$4=$F$21,$F42-SUM($Z42:CR42),MIN($F42*INDEX($AA$24:$DB$24,CS$4-$D42+1),$F42-SUM($Z42:CR42)))))</f>
        <v/>
      </c>
      <c r="CT42" s="91">
        <f t="array" ref="CT42">IF(CT$4&lt;$D42,0,IF(CT$4&gt;$F$21,0,IF(CT$4=$F$21,$F42-SUM($Z42:CS42),MIN($F42*INDEX($AA$24:$DB$24,CT$4-$D42+1),$F42-SUM($Z42:CS42)))))</f>
        <v/>
      </c>
      <c r="CU42" s="91">
        <f t="array" ref="CU42">IF(CU$4&lt;$D42,0,IF(CU$4&gt;$F$21,0,IF(CU$4=$F$21,$F42-SUM($Z42:CT42),MIN($F42*INDEX($AA$24:$DB$24,CU$4-$D42+1),$F42-SUM($Z42:CT42)))))</f>
        <v/>
      </c>
      <c r="CV42" s="91">
        <f t="array" ref="CV42">IF(CV$4&lt;$D42,0,IF(CV$4&gt;$F$21,0,IF(CV$4=$F$21,$F42-SUM($Z42:CU42),MIN($F42*INDEX($AA$24:$DB$24,CV$4-$D42+1),$F42-SUM($Z42:CU42)))))</f>
        <v/>
      </c>
      <c r="CW42" s="91">
        <f t="array" ref="CW42">IF(CW$4&lt;$D42,0,IF(CW$4&gt;$F$21,0,IF(CW$4=$F$21,$F42-SUM($Z42:CV42),MIN($F42*INDEX($AA$24:$DB$24,CW$4-$D42+1),$F42-SUM($Z42:CV42)))))</f>
        <v/>
      </c>
      <c r="CX42" s="91">
        <f t="array" ref="CX42">IF(CX$4&lt;$D42,0,IF(CX$4&gt;$F$21,0,IF(CX$4=$F$21,$F42-SUM($Z42:CW42),MIN($F42*INDEX($AA$24:$DB$24,CX$4-$D42+1),$F42-SUM($Z42:CW42)))))</f>
        <v/>
      </c>
      <c r="CY42" s="91">
        <f t="array" ref="CY42">IF(CY$4&lt;$D42,0,IF(CY$4&gt;$F$21,0,IF(CY$4=$F$21,$F42-SUM($Z42:CX42),MIN($F42*INDEX($AA$24:$DB$24,CY$4-$D42+1),$F42-SUM($Z42:CX42)))))</f>
        <v/>
      </c>
      <c r="CZ42" s="91">
        <f t="array" ref="CZ42">IF(CZ$4&lt;$D42,0,IF(CZ$4&gt;$F$21,0,IF(CZ$4=$F$21,$F42-SUM($Z42:CY42),MIN($F42*INDEX($AA$24:$DB$24,CZ$4-$D42+1),$F42-SUM($Z42:CY42)))))</f>
        <v/>
      </c>
      <c r="DA42" s="91">
        <f t="array" ref="DA42">IF(DA$4&lt;$D42,0,IF(DA$4&gt;$F$21,0,IF(DA$4=$F$21,$F42-SUM($Z42:CZ42),MIN($F42*INDEX($AA$24:$DB$24,DA$4-$D42+1),$F42-SUM($Z42:CZ42)))))</f>
        <v/>
      </c>
      <c r="DB42" s="91">
        <f t="array" ref="DB42">IF(DB$4&lt;$D42,0,IF(DB$4&gt;$F$21,0,IF(DB$4=$F$21,$F42-SUM($Z42:DA42),MIN($F42*INDEX($AA$24:$DB$24,DB$4-$D42+1),$F42-SUM($Z42:DA42)))))</f>
        <v/>
      </c>
    </row>
    <row r="43" outlineLevel="3">
      <c r="D43" s="2" t="n">
        <v>18</v>
      </c>
      <c r="E43" s="2" t="inlineStr">
        <is>
          <t>Total Capex Year 18</t>
        </is>
      </c>
      <c r="F43" s="87" t="n">
        <v>0</v>
      </c>
      <c r="G43" s="87">
        <f>SUM(AA43:DB43)-F43</f>
        <v/>
      </c>
      <c r="AA43" s="91">
        <f t="array" ref="AA43">IF(AA$4&lt;$D43,0,IF(AA$4&gt;$F$21,0,IF(AA$4=$F$21,$F43-SUM($Z43:Z43),MIN($F43*INDEX($AA$24:$DB$24,AA$4-$D43+1),$F43-SUM($Z43:Z43)))))</f>
        <v/>
      </c>
      <c r="AB43" s="91">
        <f t="array" ref="AB43">IF(AB$4&lt;$D43,0,IF(AB$4&gt;$F$21,0,IF(AB$4=$F$21,$F43-SUM($Z43:AA43),MIN($F43*INDEX($AA$24:$DB$24,AB$4-$D43+1),$F43-SUM($Z43:AA43)))))</f>
        <v/>
      </c>
      <c r="AC43" s="91">
        <f t="array" ref="AC43">IF(AC$4&lt;$D43,0,IF(AC$4&gt;$F$21,0,IF(AC$4=$F$21,$F43-SUM($Z43:AB43),MIN($F43*INDEX($AA$24:$DB$24,AC$4-$D43+1),$F43-SUM($Z43:AB43)))))</f>
        <v/>
      </c>
      <c r="AD43" s="91">
        <f t="array" ref="AD43">IF(AD$4&lt;$D43,0,IF(AD$4&gt;$F$21,0,IF(AD$4=$F$21,$F43-SUM($Z43:AC43),MIN($F43*INDEX($AA$24:$DB$24,AD$4-$D43+1),$F43-SUM($Z43:AC43)))))</f>
        <v/>
      </c>
      <c r="AE43" s="91">
        <f t="array" ref="AE43">IF(AE$4&lt;$D43,0,IF(AE$4&gt;$F$21,0,IF(AE$4=$F$21,$F43-SUM($Z43:AD43),MIN($F43*INDEX($AA$24:$DB$24,AE$4-$D43+1),$F43-SUM($Z43:AD43)))))</f>
        <v/>
      </c>
      <c r="AF43" s="91">
        <f t="array" ref="AF43">IF(AF$4&lt;$D43,0,IF(AF$4&gt;$F$21,0,IF(AF$4=$F$21,$F43-SUM($Z43:AE43),MIN($F43*INDEX($AA$24:$DB$24,AF$4-$D43+1),$F43-SUM($Z43:AE43)))))</f>
        <v/>
      </c>
      <c r="AG43" s="91">
        <f t="array" ref="AG43">IF(AG$4&lt;$D43,0,IF(AG$4&gt;$F$21,0,IF(AG$4=$F$21,$F43-SUM($Z43:AF43),MIN($F43*INDEX($AA$24:$DB$24,AG$4-$D43+1),$F43-SUM($Z43:AF43)))))</f>
        <v/>
      </c>
      <c r="AH43" s="91">
        <f t="array" ref="AH43">IF(AH$4&lt;$D43,0,IF(AH$4&gt;$F$21,0,IF(AH$4=$F$21,$F43-SUM($Z43:AG43),MIN($F43*INDEX($AA$24:$DB$24,AH$4-$D43+1),$F43-SUM($Z43:AG43)))))</f>
        <v/>
      </c>
      <c r="AI43" s="91">
        <f t="array" ref="AI43">IF(AI$4&lt;$D43,0,IF(AI$4&gt;$F$21,0,IF(AI$4=$F$21,$F43-SUM($Z43:AH43),MIN($F43*INDEX($AA$24:$DB$24,AI$4-$D43+1),$F43-SUM($Z43:AH43)))))</f>
        <v/>
      </c>
      <c r="AJ43" s="91">
        <f t="array" ref="AJ43">IF(AJ$4&lt;$D43,0,IF(AJ$4&gt;$F$21,0,IF(AJ$4=$F$21,$F43-SUM($Z43:AI43),MIN($F43*INDEX($AA$24:$DB$24,AJ$4-$D43+1),$F43-SUM($Z43:AI43)))))</f>
        <v/>
      </c>
      <c r="AK43" s="91">
        <f t="array" ref="AK43">IF(AK$4&lt;$D43,0,IF(AK$4&gt;$F$21,0,IF(AK$4=$F$21,$F43-SUM($Z43:AJ43),MIN($F43*INDEX($AA$24:$DB$24,AK$4-$D43+1),$F43-SUM($Z43:AJ43)))))</f>
        <v/>
      </c>
      <c r="AL43" s="91">
        <f t="array" ref="AL43">IF(AL$4&lt;$D43,0,IF(AL$4&gt;$F$21,0,IF(AL$4=$F$21,$F43-SUM($Z43:AK43),MIN($F43*INDEX($AA$24:$DB$24,AL$4-$D43+1),$F43-SUM($Z43:AK43)))))</f>
        <v/>
      </c>
      <c r="AM43" s="91">
        <f t="array" ref="AM43">IF(AM$4&lt;$D43,0,IF(AM$4&gt;$F$21,0,IF(AM$4=$F$21,$F43-SUM($Z43:AL43),MIN($F43*INDEX($AA$24:$DB$24,AM$4-$D43+1),$F43-SUM($Z43:AL43)))))</f>
        <v/>
      </c>
      <c r="AN43" s="91">
        <f t="array" ref="AN43">IF(AN$4&lt;$D43,0,IF(AN$4&gt;$F$21,0,IF(AN$4=$F$21,$F43-SUM($Z43:AM43),MIN($F43*INDEX($AA$24:$DB$24,AN$4-$D43+1),$F43-SUM($Z43:AM43)))))</f>
        <v/>
      </c>
      <c r="AO43" s="91">
        <f t="array" ref="AO43">IF(AO$4&lt;$D43,0,IF(AO$4&gt;$F$21,0,IF(AO$4=$F$21,$F43-SUM($Z43:AN43),MIN($F43*INDEX($AA$24:$DB$24,AO$4-$D43+1),$F43-SUM($Z43:AN43)))))</f>
        <v/>
      </c>
      <c r="AP43" s="91">
        <f t="array" ref="AP43">IF(AP$4&lt;$D43,0,IF(AP$4&gt;$F$21,0,IF(AP$4=$F$21,$F43-SUM($Z43:AO43),MIN($F43*INDEX($AA$24:$DB$24,AP$4-$D43+1),$F43-SUM($Z43:AO43)))))</f>
        <v/>
      </c>
      <c r="AQ43" s="91">
        <f t="array" ref="AQ43">IF(AQ$4&lt;$D43,0,IF(AQ$4&gt;$F$21,0,IF(AQ$4=$F$21,$F43-SUM($Z43:AP43),MIN($F43*INDEX($AA$24:$DB$24,AQ$4-$D43+1),$F43-SUM($Z43:AP43)))))</f>
        <v/>
      </c>
      <c r="AR43" s="91">
        <f t="array" ref="AR43">IF(AR$4&lt;$D43,0,IF(AR$4&gt;$F$21,0,IF(AR$4=$F$21,$F43-SUM($Z43:AQ43),MIN($F43*INDEX($AA$24:$DB$24,AR$4-$D43+1),$F43-SUM($Z43:AQ43)))))</f>
        <v/>
      </c>
      <c r="AS43" s="91">
        <f t="array" ref="AS43">IF(AS$4&lt;$D43,0,IF(AS$4&gt;$F$21,0,IF(AS$4=$F$21,$F43-SUM($Z43:AR43),MIN($F43*INDEX($AA$24:$DB$24,AS$4-$D43+1),$F43-SUM($Z43:AR43)))))</f>
        <v/>
      </c>
      <c r="AT43" s="91">
        <f t="array" ref="AT43">IF(AT$4&lt;$D43,0,IF(AT$4&gt;$F$21,0,IF(AT$4=$F$21,$F43-SUM($Z43:AS43),MIN($F43*INDEX($AA$24:$DB$24,AT$4-$D43+1),$F43-SUM($Z43:AS43)))))</f>
        <v/>
      </c>
      <c r="AU43" s="91">
        <f t="array" ref="AU43">IF(AU$4&lt;$D43,0,IF(AU$4&gt;$F$21,0,IF(AU$4=$F$21,$F43-SUM($Z43:AT43),MIN($F43*INDEX($AA$24:$DB$24,AU$4-$D43+1),$F43-SUM($Z43:AT43)))))</f>
        <v/>
      </c>
      <c r="AV43" s="91">
        <f t="array" ref="AV43">IF(AV$4&lt;$D43,0,IF(AV$4&gt;$F$21,0,IF(AV$4=$F$21,$F43-SUM($Z43:AU43),MIN($F43*INDEX($AA$24:$DB$24,AV$4-$D43+1),$F43-SUM($Z43:AU43)))))</f>
        <v/>
      </c>
      <c r="AW43" s="91">
        <f t="array" ref="AW43">IF(AW$4&lt;$D43,0,IF(AW$4&gt;$F$21,0,IF(AW$4=$F$21,$F43-SUM($Z43:AV43),MIN($F43*INDEX($AA$24:$DB$24,AW$4-$D43+1),$F43-SUM($Z43:AV43)))))</f>
        <v/>
      </c>
      <c r="AX43" s="91">
        <f t="array" ref="AX43">IF(AX$4&lt;$D43,0,IF(AX$4&gt;$F$21,0,IF(AX$4=$F$21,$F43-SUM($Z43:AW43),MIN($F43*INDEX($AA$24:$DB$24,AX$4-$D43+1),$F43-SUM($Z43:AW43)))))</f>
        <v/>
      </c>
      <c r="AY43" s="91">
        <f t="array" ref="AY43">IF(AY$4&lt;$D43,0,IF(AY$4&gt;$F$21,0,IF(AY$4=$F$21,$F43-SUM($Z43:AX43),MIN($F43*INDEX($AA$24:$DB$24,AY$4-$D43+1),$F43-SUM($Z43:AX43)))))</f>
        <v/>
      </c>
      <c r="AZ43" s="91">
        <f t="array" ref="AZ43">IF(AZ$4&lt;$D43,0,IF(AZ$4&gt;$F$21,0,IF(AZ$4=$F$21,$F43-SUM($Z43:AY43),MIN($F43*INDEX($AA$24:$DB$24,AZ$4-$D43+1),$F43-SUM($Z43:AY43)))))</f>
        <v/>
      </c>
      <c r="BA43" s="91">
        <f t="array" ref="BA43">IF(BA$4&lt;$D43,0,IF(BA$4&gt;$F$21,0,IF(BA$4=$F$21,$F43-SUM($Z43:AZ43),MIN($F43*INDEX($AA$24:$DB$24,BA$4-$D43+1),$F43-SUM($Z43:AZ43)))))</f>
        <v/>
      </c>
      <c r="BB43" s="91">
        <f t="array" ref="BB43">IF(BB$4&lt;$D43,0,IF(BB$4&gt;$F$21,0,IF(BB$4=$F$21,$F43-SUM($Z43:BA43),MIN($F43*INDEX($AA$24:$DB$24,BB$4-$D43+1),$F43-SUM($Z43:BA43)))))</f>
        <v/>
      </c>
      <c r="BC43" s="91">
        <f t="array" ref="BC43">IF(BC$4&lt;$D43,0,IF(BC$4&gt;$F$21,0,IF(BC$4=$F$21,$F43-SUM($Z43:BB43),MIN($F43*INDEX($AA$24:$DB$24,BC$4-$D43+1),$F43-SUM($Z43:BB43)))))</f>
        <v/>
      </c>
      <c r="BD43" s="91">
        <f t="array" ref="BD43">IF(BD$4&lt;$D43,0,IF(BD$4&gt;$F$21,0,IF(BD$4=$F$21,$F43-SUM($Z43:BC43),MIN($F43*INDEX($AA$24:$DB$24,BD$4-$D43+1),$F43-SUM($Z43:BC43)))))</f>
        <v/>
      </c>
      <c r="BE43" s="91">
        <f t="array" ref="BE43">IF(BE$4&lt;$D43,0,IF(BE$4&gt;$F$21,0,IF(BE$4=$F$21,$F43-SUM($Z43:BD43),MIN($F43*INDEX($AA$24:$DB$24,BE$4-$D43+1),$F43-SUM($Z43:BD43)))))</f>
        <v/>
      </c>
      <c r="BF43" s="91">
        <f t="array" ref="BF43">IF(BF$4&lt;$D43,0,IF(BF$4&gt;$F$21,0,IF(BF$4=$F$21,$F43-SUM($Z43:BE43),MIN($F43*INDEX($AA$24:$DB$24,BF$4-$D43+1),$F43-SUM($Z43:BE43)))))</f>
        <v/>
      </c>
      <c r="BG43" s="91">
        <f t="array" ref="BG43">IF(BG$4&lt;$D43,0,IF(BG$4&gt;$F$21,0,IF(BG$4=$F$21,$F43-SUM($Z43:BF43),MIN($F43*INDEX($AA$24:$DB$24,BG$4-$D43+1),$F43-SUM($Z43:BF43)))))</f>
        <v/>
      </c>
      <c r="BH43" s="91">
        <f t="array" ref="BH43">IF(BH$4&lt;$D43,0,IF(BH$4&gt;$F$21,0,IF(BH$4=$F$21,$F43-SUM($Z43:BG43),MIN($F43*INDEX($AA$24:$DB$24,BH$4-$D43+1),$F43-SUM($Z43:BG43)))))</f>
        <v/>
      </c>
      <c r="BI43" s="91">
        <f t="array" ref="BI43">IF(BI$4&lt;$D43,0,IF(BI$4&gt;$F$21,0,IF(BI$4=$F$21,$F43-SUM($Z43:BH43),MIN($F43*INDEX($AA$24:$DB$24,BI$4-$D43+1),$F43-SUM($Z43:BH43)))))</f>
        <v/>
      </c>
      <c r="BJ43" s="91">
        <f t="array" ref="BJ43">IF(BJ$4&lt;$D43,0,IF(BJ$4&gt;$F$21,0,IF(BJ$4=$F$21,$F43-SUM($Z43:BI43),MIN($F43*INDEX($AA$24:$DB$24,BJ$4-$D43+1),$F43-SUM($Z43:BI43)))))</f>
        <v/>
      </c>
      <c r="BK43" s="91">
        <f t="array" ref="BK43">IF(BK$4&lt;$D43,0,IF(BK$4&gt;$F$21,0,IF(BK$4=$F$21,$F43-SUM($Z43:BJ43),MIN($F43*INDEX($AA$24:$DB$24,BK$4-$D43+1),$F43-SUM($Z43:BJ43)))))</f>
        <v/>
      </c>
      <c r="BL43" s="91">
        <f t="array" ref="BL43">IF(BL$4&lt;$D43,0,IF(BL$4&gt;$F$21,0,IF(BL$4=$F$21,$F43-SUM($Z43:BK43),MIN($F43*INDEX($AA$24:$DB$24,BL$4-$D43+1),$F43-SUM($Z43:BK43)))))</f>
        <v/>
      </c>
      <c r="BM43" s="91">
        <f t="array" ref="BM43">IF(BM$4&lt;$D43,0,IF(BM$4&gt;$F$21,0,IF(BM$4=$F$21,$F43-SUM($Z43:BL43),MIN($F43*INDEX($AA$24:$DB$24,BM$4-$D43+1),$F43-SUM($Z43:BL43)))))</f>
        <v/>
      </c>
      <c r="BN43" s="91">
        <f t="array" ref="BN43">IF(BN$4&lt;$D43,0,IF(BN$4&gt;$F$21,0,IF(BN$4=$F$21,$F43-SUM($Z43:BM43),MIN($F43*INDEX($AA$24:$DB$24,BN$4-$D43+1),$F43-SUM($Z43:BM43)))))</f>
        <v/>
      </c>
      <c r="BO43" s="91">
        <f t="array" ref="BO43">IF(BO$4&lt;$D43,0,IF(BO$4&gt;$F$21,0,IF(BO$4=$F$21,$F43-SUM($Z43:BN43),MIN($F43*INDEX($AA$24:$DB$24,BO$4-$D43+1),$F43-SUM($Z43:BN43)))))</f>
        <v/>
      </c>
      <c r="BP43" s="91">
        <f t="array" ref="BP43">IF(BP$4&lt;$D43,0,IF(BP$4&gt;$F$21,0,IF(BP$4=$F$21,$F43-SUM($Z43:BO43),MIN($F43*INDEX($AA$24:$DB$24,BP$4-$D43+1),$F43-SUM($Z43:BO43)))))</f>
        <v/>
      </c>
      <c r="BQ43" s="91">
        <f t="array" ref="BQ43">IF(BQ$4&lt;$D43,0,IF(BQ$4&gt;$F$21,0,IF(BQ$4=$F$21,$F43-SUM($Z43:BP43),MIN($F43*INDEX($AA$24:$DB$24,BQ$4-$D43+1),$F43-SUM($Z43:BP43)))))</f>
        <v/>
      </c>
      <c r="BR43" s="91">
        <f t="array" ref="BR43">IF(BR$4&lt;$D43,0,IF(BR$4&gt;$F$21,0,IF(BR$4=$F$21,$F43-SUM($Z43:BQ43),MIN($F43*INDEX($AA$24:$DB$24,BR$4-$D43+1),$F43-SUM($Z43:BQ43)))))</f>
        <v/>
      </c>
      <c r="BS43" s="91">
        <f t="array" ref="BS43">IF(BS$4&lt;$D43,0,IF(BS$4&gt;$F$21,0,IF(BS$4=$F$21,$F43-SUM($Z43:BR43),MIN($F43*INDEX($AA$24:$DB$24,BS$4-$D43+1),$F43-SUM($Z43:BR43)))))</f>
        <v/>
      </c>
      <c r="BT43" s="91">
        <f t="array" ref="BT43">IF(BT$4&lt;$D43,0,IF(BT$4&gt;$F$21,0,IF(BT$4=$F$21,$F43-SUM($Z43:BS43),MIN($F43*INDEX($AA$24:$DB$24,BT$4-$D43+1),$F43-SUM($Z43:BS43)))))</f>
        <v/>
      </c>
      <c r="BU43" s="91">
        <f t="array" ref="BU43">IF(BU$4&lt;$D43,0,IF(BU$4&gt;$F$21,0,IF(BU$4=$F$21,$F43-SUM($Z43:BT43),MIN($F43*INDEX($AA$24:$DB$24,BU$4-$D43+1),$F43-SUM($Z43:BT43)))))</f>
        <v/>
      </c>
      <c r="BV43" s="91">
        <f t="array" ref="BV43">IF(BV$4&lt;$D43,0,IF(BV$4&gt;$F$21,0,IF(BV$4=$F$21,$F43-SUM($Z43:BU43),MIN($F43*INDEX($AA$24:$DB$24,BV$4-$D43+1),$F43-SUM($Z43:BU43)))))</f>
        <v/>
      </c>
      <c r="BW43" s="91">
        <f t="array" ref="BW43">IF(BW$4&lt;$D43,0,IF(BW$4&gt;$F$21,0,IF(BW$4=$F$21,$F43-SUM($Z43:BV43),MIN($F43*INDEX($AA$24:$DB$24,BW$4-$D43+1),$F43-SUM($Z43:BV43)))))</f>
        <v/>
      </c>
      <c r="BX43" s="91">
        <f t="array" ref="BX43">IF(BX$4&lt;$D43,0,IF(BX$4&gt;$F$21,0,IF(BX$4=$F$21,$F43-SUM($Z43:BW43),MIN($F43*INDEX($AA$24:$DB$24,BX$4-$D43+1),$F43-SUM($Z43:BW43)))))</f>
        <v/>
      </c>
      <c r="BY43" s="91">
        <f t="array" ref="BY43">IF(BY$4&lt;$D43,0,IF(BY$4&gt;$F$21,0,IF(BY$4=$F$21,$F43-SUM($Z43:BX43),MIN($F43*INDEX($AA$24:$DB$24,BY$4-$D43+1),$F43-SUM($Z43:BX43)))))</f>
        <v/>
      </c>
      <c r="BZ43" s="91">
        <f t="array" ref="BZ43">IF(BZ$4&lt;$D43,0,IF(BZ$4&gt;$F$21,0,IF(BZ$4=$F$21,$F43-SUM($Z43:BY43),MIN($F43*INDEX($AA$24:$DB$24,BZ$4-$D43+1),$F43-SUM($Z43:BY43)))))</f>
        <v/>
      </c>
      <c r="CA43" s="91">
        <f t="array" ref="CA43">IF(CA$4&lt;$D43,0,IF(CA$4&gt;$F$21,0,IF(CA$4=$F$21,$F43-SUM($Z43:BZ43),MIN($F43*INDEX($AA$24:$DB$24,CA$4-$D43+1),$F43-SUM($Z43:BZ43)))))</f>
        <v/>
      </c>
      <c r="CB43" s="91">
        <f t="array" ref="CB43">IF(CB$4&lt;$D43,0,IF(CB$4&gt;$F$21,0,IF(CB$4=$F$21,$F43-SUM($Z43:CA43),MIN($F43*INDEX($AA$24:$DB$24,CB$4-$D43+1),$F43-SUM($Z43:CA43)))))</f>
        <v/>
      </c>
      <c r="CC43" s="91">
        <f t="array" ref="CC43">IF(CC$4&lt;$D43,0,IF(CC$4&gt;$F$21,0,IF(CC$4=$F$21,$F43-SUM($Z43:CB43),MIN($F43*INDEX($AA$24:$DB$24,CC$4-$D43+1),$F43-SUM($Z43:CB43)))))</f>
        <v/>
      </c>
      <c r="CD43" s="91">
        <f t="array" ref="CD43">IF(CD$4&lt;$D43,0,IF(CD$4&gt;$F$21,0,IF(CD$4=$F$21,$F43-SUM($Z43:CC43),MIN($F43*INDEX($AA$24:$DB$24,CD$4-$D43+1),$F43-SUM($Z43:CC43)))))</f>
        <v/>
      </c>
      <c r="CE43" s="91">
        <f t="array" ref="CE43">IF(CE$4&lt;$D43,0,IF(CE$4&gt;$F$21,0,IF(CE$4=$F$21,$F43-SUM($Z43:CD43),MIN($F43*INDEX($AA$24:$DB$24,CE$4-$D43+1),$F43-SUM($Z43:CD43)))))</f>
        <v/>
      </c>
      <c r="CF43" s="91">
        <f t="array" ref="CF43">IF(CF$4&lt;$D43,0,IF(CF$4&gt;$F$21,0,IF(CF$4=$F$21,$F43-SUM($Z43:CE43),MIN($F43*INDEX($AA$24:$DB$24,CF$4-$D43+1),$F43-SUM($Z43:CE43)))))</f>
        <v/>
      </c>
      <c r="CG43" s="91">
        <f t="array" ref="CG43">IF(CG$4&lt;$D43,0,IF(CG$4&gt;$F$21,0,IF(CG$4=$F$21,$F43-SUM($Z43:CF43),MIN($F43*INDEX($AA$24:$DB$24,CG$4-$D43+1),$F43-SUM($Z43:CF43)))))</f>
        <v/>
      </c>
      <c r="CH43" s="91">
        <f t="array" ref="CH43">IF(CH$4&lt;$D43,0,IF(CH$4&gt;$F$21,0,IF(CH$4=$F$21,$F43-SUM($Z43:CG43),MIN($F43*INDEX($AA$24:$DB$24,CH$4-$D43+1),$F43-SUM($Z43:CG43)))))</f>
        <v/>
      </c>
      <c r="CI43" s="91">
        <f t="array" ref="CI43">IF(CI$4&lt;$D43,0,IF(CI$4&gt;$F$21,0,IF(CI$4=$F$21,$F43-SUM($Z43:CH43),MIN($F43*INDEX($AA$24:$DB$24,CI$4-$D43+1),$F43-SUM($Z43:CH43)))))</f>
        <v/>
      </c>
      <c r="CJ43" s="91">
        <f t="array" ref="CJ43">IF(CJ$4&lt;$D43,0,IF(CJ$4&gt;$F$21,0,IF(CJ$4=$F$21,$F43-SUM($Z43:CI43),MIN($F43*INDEX($AA$24:$DB$24,CJ$4-$D43+1),$F43-SUM($Z43:CI43)))))</f>
        <v/>
      </c>
      <c r="CK43" s="91">
        <f t="array" ref="CK43">IF(CK$4&lt;$D43,0,IF(CK$4&gt;$F$21,0,IF(CK$4=$F$21,$F43-SUM($Z43:CJ43),MIN($F43*INDEX($AA$24:$DB$24,CK$4-$D43+1),$F43-SUM($Z43:CJ43)))))</f>
        <v/>
      </c>
      <c r="CL43" s="91">
        <f t="array" ref="CL43">IF(CL$4&lt;$D43,0,IF(CL$4&gt;$F$21,0,IF(CL$4=$F$21,$F43-SUM($Z43:CK43),MIN($F43*INDEX($AA$24:$DB$24,CL$4-$D43+1),$F43-SUM($Z43:CK43)))))</f>
        <v/>
      </c>
      <c r="CM43" s="91">
        <f t="array" ref="CM43">IF(CM$4&lt;$D43,0,IF(CM$4&gt;$F$21,0,IF(CM$4=$F$21,$F43-SUM($Z43:CL43),MIN($F43*INDEX($AA$24:$DB$24,CM$4-$D43+1),$F43-SUM($Z43:CL43)))))</f>
        <v/>
      </c>
      <c r="CN43" s="91">
        <f t="array" ref="CN43">IF(CN$4&lt;$D43,0,IF(CN$4&gt;$F$21,0,IF(CN$4=$F$21,$F43-SUM($Z43:CM43),MIN($F43*INDEX($AA$24:$DB$24,CN$4-$D43+1),$F43-SUM($Z43:CM43)))))</f>
        <v/>
      </c>
      <c r="CO43" s="91">
        <f t="array" ref="CO43">IF(CO$4&lt;$D43,0,IF(CO$4&gt;$F$21,0,IF(CO$4=$F$21,$F43-SUM($Z43:CN43),MIN($F43*INDEX($AA$24:$DB$24,CO$4-$D43+1),$F43-SUM($Z43:CN43)))))</f>
        <v/>
      </c>
      <c r="CP43" s="91">
        <f t="array" ref="CP43">IF(CP$4&lt;$D43,0,IF(CP$4&gt;$F$21,0,IF(CP$4=$F$21,$F43-SUM($Z43:CO43),MIN($F43*INDEX($AA$24:$DB$24,CP$4-$D43+1),$F43-SUM($Z43:CO43)))))</f>
        <v/>
      </c>
      <c r="CQ43" s="91">
        <f t="array" ref="CQ43">IF(CQ$4&lt;$D43,0,IF(CQ$4&gt;$F$21,0,IF(CQ$4=$F$21,$F43-SUM($Z43:CP43),MIN($F43*INDEX($AA$24:$DB$24,CQ$4-$D43+1),$F43-SUM($Z43:CP43)))))</f>
        <v/>
      </c>
      <c r="CR43" s="91">
        <f t="array" ref="CR43">IF(CR$4&lt;$D43,0,IF(CR$4&gt;$F$21,0,IF(CR$4=$F$21,$F43-SUM($Z43:CQ43),MIN($F43*INDEX($AA$24:$DB$24,CR$4-$D43+1),$F43-SUM($Z43:CQ43)))))</f>
        <v/>
      </c>
      <c r="CS43" s="91">
        <f t="array" ref="CS43">IF(CS$4&lt;$D43,0,IF(CS$4&gt;$F$21,0,IF(CS$4=$F$21,$F43-SUM($Z43:CR43),MIN($F43*INDEX($AA$24:$DB$24,CS$4-$D43+1),$F43-SUM($Z43:CR43)))))</f>
        <v/>
      </c>
      <c r="CT43" s="91">
        <f t="array" ref="CT43">IF(CT$4&lt;$D43,0,IF(CT$4&gt;$F$21,0,IF(CT$4=$F$21,$F43-SUM($Z43:CS43),MIN($F43*INDEX($AA$24:$DB$24,CT$4-$D43+1),$F43-SUM($Z43:CS43)))))</f>
        <v/>
      </c>
      <c r="CU43" s="91">
        <f t="array" ref="CU43">IF(CU$4&lt;$D43,0,IF(CU$4&gt;$F$21,0,IF(CU$4=$F$21,$F43-SUM($Z43:CT43),MIN($F43*INDEX($AA$24:$DB$24,CU$4-$D43+1),$F43-SUM($Z43:CT43)))))</f>
        <v/>
      </c>
      <c r="CV43" s="91">
        <f t="array" ref="CV43">IF(CV$4&lt;$D43,0,IF(CV$4&gt;$F$21,0,IF(CV$4=$F$21,$F43-SUM($Z43:CU43),MIN($F43*INDEX($AA$24:$DB$24,CV$4-$D43+1),$F43-SUM($Z43:CU43)))))</f>
        <v/>
      </c>
      <c r="CW43" s="91">
        <f t="array" ref="CW43">IF(CW$4&lt;$D43,0,IF(CW$4&gt;$F$21,0,IF(CW$4=$F$21,$F43-SUM($Z43:CV43),MIN($F43*INDEX($AA$24:$DB$24,CW$4-$D43+1),$F43-SUM($Z43:CV43)))))</f>
        <v/>
      </c>
      <c r="CX43" s="91">
        <f t="array" ref="CX43">IF(CX$4&lt;$D43,0,IF(CX$4&gt;$F$21,0,IF(CX$4=$F$21,$F43-SUM($Z43:CW43),MIN($F43*INDEX($AA$24:$DB$24,CX$4-$D43+1),$F43-SUM($Z43:CW43)))))</f>
        <v/>
      </c>
      <c r="CY43" s="91">
        <f t="array" ref="CY43">IF(CY$4&lt;$D43,0,IF(CY$4&gt;$F$21,0,IF(CY$4=$F$21,$F43-SUM($Z43:CX43),MIN($F43*INDEX($AA$24:$DB$24,CY$4-$D43+1),$F43-SUM($Z43:CX43)))))</f>
        <v/>
      </c>
      <c r="CZ43" s="91">
        <f t="array" ref="CZ43">IF(CZ$4&lt;$D43,0,IF(CZ$4&gt;$F$21,0,IF(CZ$4=$F$21,$F43-SUM($Z43:CY43),MIN($F43*INDEX($AA$24:$DB$24,CZ$4-$D43+1),$F43-SUM($Z43:CY43)))))</f>
        <v/>
      </c>
      <c r="DA43" s="91">
        <f t="array" ref="DA43">IF(DA$4&lt;$D43,0,IF(DA$4&gt;$F$21,0,IF(DA$4=$F$21,$F43-SUM($Z43:CZ43),MIN($F43*INDEX($AA$24:$DB$24,DA$4-$D43+1),$F43-SUM($Z43:CZ43)))))</f>
        <v/>
      </c>
      <c r="DB43" s="91">
        <f t="array" ref="DB43">IF(DB$4&lt;$D43,0,IF(DB$4&gt;$F$21,0,IF(DB$4=$F$21,$F43-SUM($Z43:DA43),MIN($F43*INDEX($AA$24:$DB$24,DB$4-$D43+1),$F43-SUM($Z43:DA43)))))</f>
        <v/>
      </c>
    </row>
    <row r="44" outlineLevel="3">
      <c r="D44" s="2" t="n">
        <v>19</v>
      </c>
      <c r="E44" s="2" t="inlineStr">
        <is>
          <t>Total Capex Year 19</t>
        </is>
      </c>
      <c r="F44" s="87" t="n">
        <v>0</v>
      </c>
      <c r="G44" s="87">
        <f>SUM(AA44:DB44)-F44</f>
        <v/>
      </c>
      <c r="AA44" s="91">
        <f t="array" ref="AA44">IF(AA$4&lt;$D44,0,IF(AA$4&gt;$F$21,0,IF(AA$4=$F$21,$F44-SUM($Z44:Z44),MIN($F44*INDEX($AA$24:$DB$24,AA$4-$D44+1),$F44-SUM($Z44:Z44)))))</f>
        <v/>
      </c>
      <c r="AB44" s="91">
        <f t="array" ref="AB44">IF(AB$4&lt;$D44,0,IF(AB$4&gt;$F$21,0,IF(AB$4=$F$21,$F44-SUM($Z44:AA44),MIN($F44*INDEX($AA$24:$DB$24,AB$4-$D44+1),$F44-SUM($Z44:AA44)))))</f>
        <v/>
      </c>
      <c r="AC44" s="91">
        <f t="array" ref="AC44">IF(AC$4&lt;$D44,0,IF(AC$4&gt;$F$21,0,IF(AC$4=$F$21,$F44-SUM($Z44:AB44),MIN($F44*INDEX($AA$24:$DB$24,AC$4-$D44+1),$F44-SUM($Z44:AB44)))))</f>
        <v/>
      </c>
      <c r="AD44" s="91">
        <f t="array" ref="AD44">IF(AD$4&lt;$D44,0,IF(AD$4&gt;$F$21,0,IF(AD$4=$F$21,$F44-SUM($Z44:AC44),MIN($F44*INDEX($AA$24:$DB$24,AD$4-$D44+1),$F44-SUM($Z44:AC44)))))</f>
        <v/>
      </c>
      <c r="AE44" s="91">
        <f t="array" ref="AE44">IF(AE$4&lt;$D44,0,IF(AE$4&gt;$F$21,0,IF(AE$4=$F$21,$F44-SUM($Z44:AD44),MIN($F44*INDEX($AA$24:$DB$24,AE$4-$D44+1),$F44-SUM($Z44:AD44)))))</f>
        <v/>
      </c>
      <c r="AF44" s="91">
        <f t="array" ref="AF44">IF(AF$4&lt;$D44,0,IF(AF$4&gt;$F$21,0,IF(AF$4=$F$21,$F44-SUM($Z44:AE44),MIN($F44*INDEX($AA$24:$DB$24,AF$4-$D44+1),$F44-SUM($Z44:AE44)))))</f>
        <v/>
      </c>
      <c r="AG44" s="91">
        <f t="array" ref="AG44">IF(AG$4&lt;$D44,0,IF(AG$4&gt;$F$21,0,IF(AG$4=$F$21,$F44-SUM($Z44:AF44),MIN($F44*INDEX($AA$24:$DB$24,AG$4-$D44+1),$F44-SUM($Z44:AF44)))))</f>
        <v/>
      </c>
      <c r="AH44" s="91">
        <f t="array" ref="AH44">IF(AH$4&lt;$D44,0,IF(AH$4&gt;$F$21,0,IF(AH$4=$F$21,$F44-SUM($Z44:AG44),MIN($F44*INDEX($AA$24:$DB$24,AH$4-$D44+1),$F44-SUM($Z44:AG44)))))</f>
        <v/>
      </c>
      <c r="AI44" s="91">
        <f t="array" ref="AI44">IF(AI$4&lt;$D44,0,IF(AI$4&gt;$F$21,0,IF(AI$4=$F$21,$F44-SUM($Z44:AH44),MIN($F44*INDEX($AA$24:$DB$24,AI$4-$D44+1),$F44-SUM($Z44:AH44)))))</f>
        <v/>
      </c>
      <c r="AJ44" s="91">
        <f t="array" ref="AJ44">IF(AJ$4&lt;$D44,0,IF(AJ$4&gt;$F$21,0,IF(AJ$4=$F$21,$F44-SUM($Z44:AI44),MIN($F44*INDEX($AA$24:$DB$24,AJ$4-$D44+1),$F44-SUM($Z44:AI44)))))</f>
        <v/>
      </c>
      <c r="AK44" s="91">
        <f t="array" ref="AK44">IF(AK$4&lt;$D44,0,IF(AK$4&gt;$F$21,0,IF(AK$4=$F$21,$F44-SUM($Z44:AJ44),MIN($F44*INDEX($AA$24:$DB$24,AK$4-$D44+1),$F44-SUM($Z44:AJ44)))))</f>
        <v/>
      </c>
      <c r="AL44" s="91">
        <f t="array" ref="AL44">IF(AL$4&lt;$D44,0,IF(AL$4&gt;$F$21,0,IF(AL$4=$F$21,$F44-SUM($Z44:AK44),MIN($F44*INDEX($AA$24:$DB$24,AL$4-$D44+1),$F44-SUM($Z44:AK44)))))</f>
        <v/>
      </c>
      <c r="AM44" s="91">
        <f t="array" ref="AM44">IF(AM$4&lt;$D44,0,IF(AM$4&gt;$F$21,0,IF(AM$4=$F$21,$F44-SUM($Z44:AL44),MIN($F44*INDEX($AA$24:$DB$24,AM$4-$D44+1),$F44-SUM($Z44:AL44)))))</f>
        <v/>
      </c>
      <c r="AN44" s="91">
        <f t="array" ref="AN44">IF(AN$4&lt;$D44,0,IF(AN$4&gt;$F$21,0,IF(AN$4=$F$21,$F44-SUM($Z44:AM44),MIN($F44*INDEX($AA$24:$DB$24,AN$4-$D44+1),$F44-SUM($Z44:AM44)))))</f>
        <v/>
      </c>
      <c r="AO44" s="91">
        <f t="array" ref="AO44">IF(AO$4&lt;$D44,0,IF(AO$4&gt;$F$21,0,IF(AO$4=$F$21,$F44-SUM($Z44:AN44),MIN($F44*INDEX($AA$24:$DB$24,AO$4-$D44+1),$F44-SUM($Z44:AN44)))))</f>
        <v/>
      </c>
      <c r="AP44" s="91">
        <f t="array" ref="AP44">IF(AP$4&lt;$D44,0,IF(AP$4&gt;$F$21,0,IF(AP$4=$F$21,$F44-SUM($Z44:AO44),MIN($F44*INDEX($AA$24:$DB$24,AP$4-$D44+1),$F44-SUM($Z44:AO44)))))</f>
        <v/>
      </c>
      <c r="AQ44" s="91">
        <f t="array" ref="AQ44">IF(AQ$4&lt;$D44,0,IF(AQ$4&gt;$F$21,0,IF(AQ$4=$F$21,$F44-SUM($Z44:AP44),MIN($F44*INDEX($AA$24:$DB$24,AQ$4-$D44+1),$F44-SUM($Z44:AP44)))))</f>
        <v/>
      </c>
      <c r="AR44" s="91">
        <f t="array" ref="AR44">IF(AR$4&lt;$D44,0,IF(AR$4&gt;$F$21,0,IF(AR$4=$F$21,$F44-SUM($Z44:AQ44),MIN($F44*INDEX($AA$24:$DB$24,AR$4-$D44+1),$F44-SUM($Z44:AQ44)))))</f>
        <v/>
      </c>
      <c r="AS44" s="91">
        <f t="array" ref="AS44">IF(AS$4&lt;$D44,0,IF(AS$4&gt;$F$21,0,IF(AS$4=$F$21,$F44-SUM($Z44:AR44),MIN($F44*INDEX($AA$24:$DB$24,AS$4-$D44+1),$F44-SUM($Z44:AR44)))))</f>
        <v/>
      </c>
      <c r="AT44" s="91">
        <f t="array" ref="AT44">IF(AT$4&lt;$D44,0,IF(AT$4&gt;$F$21,0,IF(AT$4=$F$21,$F44-SUM($Z44:AS44),MIN($F44*INDEX($AA$24:$DB$24,AT$4-$D44+1),$F44-SUM($Z44:AS44)))))</f>
        <v/>
      </c>
      <c r="AU44" s="91">
        <f t="array" ref="AU44">IF(AU$4&lt;$D44,0,IF(AU$4&gt;$F$21,0,IF(AU$4=$F$21,$F44-SUM($Z44:AT44),MIN($F44*INDEX($AA$24:$DB$24,AU$4-$D44+1),$F44-SUM($Z44:AT44)))))</f>
        <v/>
      </c>
      <c r="AV44" s="91">
        <f t="array" ref="AV44">IF(AV$4&lt;$D44,0,IF(AV$4&gt;$F$21,0,IF(AV$4=$F$21,$F44-SUM($Z44:AU44),MIN($F44*INDEX($AA$24:$DB$24,AV$4-$D44+1),$F44-SUM($Z44:AU44)))))</f>
        <v/>
      </c>
      <c r="AW44" s="91">
        <f t="array" ref="AW44">IF(AW$4&lt;$D44,0,IF(AW$4&gt;$F$21,0,IF(AW$4=$F$21,$F44-SUM($Z44:AV44),MIN($F44*INDEX($AA$24:$DB$24,AW$4-$D44+1),$F44-SUM($Z44:AV44)))))</f>
        <v/>
      </c>
      <c r="AX44" s="91">
        <f t="array" ref="AX44">IF(AX$4&lt;$D44,0,IF(AX$4&gt;$F$21,0,IF(AX$4=$F$21,$F44-SUM($Z44:AW44),MIN($F44*INDEX($AA$24:$DB$24,AX$4-$D44+1),$F44-SUM($Z44:AW44)))))</f>
        <v/>
      </c>
      <c r="AY44" s="91">
        <f t="array" ref="AY44">IF(AY$4&lt;$D44,0,IF(AY$4&gt;$F$21,0,IF(AY$4=$F$21,$F44-SUM($Z44:AX44),MIN($F44*INDEX($AA$24:$DB$24,AY$4-$D44+1),$F44-SUM($Z44:AX44)))))</f>
        <v/>
      </c>
      <c r="AZ44" s="91">
        <f t="array" ref="AZ44">IF(AZ$4&lt;$D44,0,IF(AZ$4&gt;$F$21,0,IF(AZ$4=$F$21,$F44-SUM($Z44:AY44),MIN($F44*INDEX($AA$24:$DB$24,AZ$4-$D44+1),$F44-SUM($Z44:AY44)))))</f>
        <v/>
      </c>
      <c r="BA44" s="91">
        <f t="array" ref="BA44">IF(BA$4&lt;$D44,0,IF(BA$4&gt;$F$21,0,IF(BA$4=$F$21,$F44-SUM($Z44:AZ44),MIN($F44*INDEX($AA$24:$DB$24,BA$4-$D44+1),$F44-SUM($Z44:AZ44)))))</f>
        <v/>
      </c>
      <c r="BB44" s="91">
        <f t="array" ref="BB44">IF(BB$4&lt;$D44,0,IF(BB$4&gt;$F$21,0,IF(BB$4=$F$21,$F44-SUM($Z44:BA44),MIN($F44*INDEX($AA$24:$DB$24,BB$4-$D44+1),$F44-SUM($Z44:BA44)))))</f>
        <v/>
      </c>
      <c r="BC44" s="91">
        <f t="array" ref="BC44">IF(BC$4&lt;$D44,0,IF(BC$4&gt;$F$21,0,IF(BC$4=$F$21,$F44-SUM($Z44:BB44),MIN($F44*INDEX($AA$24:$DB$24,BC$4-$D44+1),$F44-SUM($Z44:BB44)))))</f>
        <v/>
      </c>
      <c r="BD44" s="91">
        <f t="array" ref="BD44">IF(BD$4&lt;$D44,0,IF(BD$4&gt;$F$21,0,IF(BD$4=$F$21,$F44-SUM($Z44:BC44),MIN($F44*INDEX($AA$24:$DB$24,BD$4-$D44+1),$F44-SUM($Z44:BC44)))))</f>
        <v/>
      </c>
      <c r="BE44" s="91">
        <f t="array" ref="BE44">IF(BE$4&lt;$D44,0,IF(BE$4&gt;$F$21,0,IF(BE$4=$F$21,$F44-SUM($Z44:BD44),MIN($F44*INDEX($AA$24:$DB$24,BE$4-$D44+1),$F44-SUM($Z44:BD44)))))</f>
        <v/>
      </c>
      <c r="BF44" s="91">
        <f t="array" ref="BF44">IF(BF$4&lt;$D44,0,IF(BF$4&gt;$F$21,0,IF(BF$4=$F$21,$F44-SUM($Z44:BE44),MIN($F44*INDEX($AA$24:$DB$24,BF$4-$D44+1),$F44-SUM($Z44:BE44)))))</f>
        <v/>
      </c>
      <c r="BG44" s="91">
        <f t="array" ref="BG44">IF(BG$4&lt;$D44,0,IF(BG$4&gt;$F$21,0,IF(BG$4=$F$21,$F44-SUM($Z44:BF44),MIN($F44*INDEX($AA$24:$DB$24,BG$4-$D44+1),$F44-SUM($Z44:BF44)))))</f>
        <v/>
      </c>
      <c r="BH44" s="91">
        <f t="array" ref="BH44">IF(BH$4&lt;$D44,0,IF(BH$4&gt;$F$21,0,IF(BH$4=$F$21,$F44-SUM($Z44:BG44),MIN($F44*INDEX($AA$24:$DB$24,BH$4-$D44+1),$F44-SUM($Z44:BG44)))))</f>
        <v/>
      </c>
      <c r="BI44" s="91">
        <f t="array" ref="BI44">IF(BI$4&lt;$D44,0,IF(BI$4&gt;$F$21,0,IF(BI$4=$F$21,$F44-SUM($Z44:BH44),MIN($F44*INDEX($AA$24:$DB$24,BI$4-$D44+1),$F44-SUM($Z44:BH44)))))</f>
        <v/>
      </c>
      <c r="BJ44" s="91">
        <f t="array" ref="BJ44">IF(BJ$4&lt;$D44,0,IF(BJ$4&gt;$F$21,0,IF(BJ$4=$F$21,$F44-SUM($Z44:BI44),MIN($F44*INDEX($AA$24:$DB$24,BJ$4-$D44+1),$F44-SUM($Z44:BI44)))))</f>
        <v/>
      </c>
      <c r="BK44" s="91">
        <f t="array" ref="BK44">IF(BK$4&lt;$D44,0,IF(BK$4&gt;$F$21,0,IF(BK$4=$F$21,$F44-SUM($Z44:BJ44),MIN($F44*INDEX($AA$24:$DB$24,BK$4-$D44+1),$F44-SUM($Z44:BJ44)))))</f>
        <v/>
      </c>
      <c r="BL44" s="91">
        <f t="array" ref="BL44">IF(BL$4&lt;$D44,0,IF(BL$4&gt;$F$21,0,IF(BL$4=$F$21,$F44-SUM($Z44:BK44),MIN($F44*INDEX($AA$24:$DB$24,BL$4-$D44+1),$F44-SUM($Z44:BK44)))))</f>
        <v/>
      </c>
      <c r="BM44" s="91">
        <f t="array" ref="BM44">IF(BM$4&lt;$D44,0,IF(BM$4&gt;$F$21,0,IF(BM$4=$F$21,$F44-SUM($Z44:BL44),MIN($F44*INDEX($AA$24:$DB$24,BM$4-$D44+1),$F44-SUM($Z44:BL44)))))</f>
        <v/>
      </c>
      <c r="BN44" s="91">
        <f t="array" ref="BN44">IF(BN$4&lt;$D44,0,IF(BN$4&gt;$F$21,0,IF(BN$4=$F$21,$F44-SUM($Z44:BM44),MIN($F44*INDEX($AA$24:$DB$24,BN$4-$D44+1),$F44-SUM($Z44:BM44)))))</f>
        <v/>
      </c>
      <c r="BO44" s="91">
        <f t="array" ref="BO44">IF(BO$4&lt;$D44,0,IF(BO$4&gt;$F$21,0,IF(BO$4=$F$21,$F44-SUM($Z44:BN44),MIN($F44*INDEX($AA$24:$DB$24,BO$4-$D44+1),$F44-SUM($Z44:BN44)))))</f>
        <v/>
      </c>
      <c r="BP44" s="91">
        <f t="array" ref="BP44">IF(BP$4&lt;$D44,0,IF(BP$4&gt;$F$21,0,IF(BP$4=$F$21,$F44-SUM($Z44:BO44),MIN($F44*INDEX($AA$24:$DB$24,BP$4-$D44+1),$F44-SUM($Z44:BO44)))))</f>
        <v/>
      </c>
      <c r="BQ44" s="91">
        <f t="array" ref="BQ44">IF(BQ$4&lt;$D44,0,IF(BQ$4&gt;$F$21,0,IF(BQ$4=$F$21,$F44-SUM($Z44:BP44),MIN($F44*INDEX($AA$24:$DB$24,BQ$4-$D44+1),$F44-SUM($Z44:BP44)))))</f>
        <v/>
      </c>
      <c r="BR44" s="91">
        <f t="array" ref="BR44">IF(BR$4&lt;$D44,0,IF(BR$4&gt;$F$21,0,IF(BR$4=$F$21,$F44-SUM($Z44:BQ44),MIN($F44*INDEX($AA$24:$DB$24,BR$4-$D44+1),$F44-SUM($Z44:BQ44)))))</f>
        <v/>
      </c>
      <c r="BS44" s="91">
        <f t="array" ref="BS44">IF(BS$4&lt;$D44,0,IF(BS$4&gt;$F$21,0,IF(BS$4=$F$21,$F44-SUM($Z44:BR44),MIN($F44*INDEX($AA$24:$DB$24,BS$4-$D44+1),$F44-SUM($Z44:BR44)))))</f>
        <v/>
      </c>
      <c r="BT44" s="91">
        <f t="array" ref="BT44">IF(BT$4&lt;$D44,0,IF(BT$4&gt;$F$21,0,IF(BT$4=$F$21,$F44-SUM($Z44:BS44),MIN($F44*INDEX($AA$24:$DB$24,BT$4-$D44+1),$F44-SUM($Z44:BS44)))))</f>
        <v/>
      </c>
      <c r="BU44" s="91">
        <f t="array" ref="BU44">IF(BU$4&lt;$D44,0,IF(BU$4&gt;$F$21,0,IF(BU$4=$F$21,$F44-SUM($Z44:BT44),MIN($F44*INDEX($AA$24:$DB$24,BU$4-$D44+1),$F44-SUM($Z44:BT44)))))</f>
        <v/>
      </c>
      <c r="BV44" s="91">
        <f t="array" ref="BV44">IF(BV$4&lt;$D44,0,IF(BV$4&gt;$F$21,0,IF(BV$4=$F$21,$F44-SUM($Z44:BU44),MIN($F44*INDEX($AA$24:$DB$24,BV$4-$D44+1),$F44-SUM($Z44:BU44)))))</f>
        <v/>
      </c>
      <c r="BW44" s="91">
        <f t="array" ref="BW44">IF(BW$4&lt;$D44,0,IF(BW$4&gt;$F$21,0,IF(BW$4=$F$21,$F44-SUM($Z44:BV44),MIN($F44*INDEX($AA$24:$DB$24,BW$4-$D44+1),$F44-SUM($Z44:BV44)))))</f>
        <v/>
      </c>
      <c r="BX44" s="91">
        <f t="array" ref="BX44">IF(BX$4&lt;$D44,0,IF(BX$4&gt;$F$21,0,IF(BX$4=$F$21,$F44-SUM($Z44:BW44),MIN($F44*INDEX($AA$24:$DB$24,BX$4-$D44+1),$F44-SUM($Z44:BW44)))))</f>
        <v/>
      </c>
      <c r="BY44" s="91">
        <f t="array" ref="BY44">IF(BY$4&lt;$D44,0,IF(BY$4&gt;$F$21,0,IF(BY$4=$F$21,$F44-SUM($Z44:BX44),MIN($F44*INDEX($AA$24:$DB$24,BY$4-$D44+1),$F44-SUM($Z44:BX44)))))</f>
        <v/>
      </c>
      <c r="BZ44" s="91">
        <f t="array" ref="BZ44">IF(BZ$4&lt;$D44,0,IF(BZ$4&gt;$F$21,0,IF(BZ$4=$F$21,$F44-SUM($Z44:BY44),MIN($F44*INDEX($AA$24:$DB$24,BZ$4-$D44+1),$F44-SUM($Z44:BY44)))))</f>
        <v/>
      </c>
      <c r="CA44" s="91">
        <f t="array" ref="CA44">IF(CA$4&lt;$D44,0,IF(CA$4&gt;$F$21,0,IF(CA$4=$F$21,$F44-SUM($Z44:BZ44),MIN($F44*INDEX($AA$24:$DB$24,CA$4-$D44+1),$F44-SUM($Z44:BZ44)))))</f>
        <v/>
      </c>
      <c r="CB44" s="91">
        <f t="array" ref="CB44">IF(CB$4&lt;$D44,0,IF(CB$4&gt;$F$21,0,IF(CB$4=$F$21,$F44-SUM($Z44:CA44),MIN($F44*INDEX($AA$24:$DB$24,CB$4-$D44+1),$F44-SUM($Z44:CA44)))))</f>
        <v/>
      </c>
      <c r="CC44" s="91">
        <f t="array" ref="CC44">IF(CC$4&lt;$D44,0,IF(CC$4&gt;$F$21,0,IF(CC$4=$F$21,$F44-SUM($Z44:CB44),MIN($F44*INDEX($AA$24:$DB$24,CC$4-$D44+1),$F44-SUM($Z44:CB44)))))</f>
        <v/>
      </c>
      <c r="CD44" s="91">
        <f t="array" ref="CD44">IF(CD$4&lt;$D44,0,IF(CD$4&gt;$F$21,0,IF(CD$4=$F$21,$F44-SUM($Z44:CC44),MIN($F44*INDEX($AA$24:$DB$24,CD$4-$D44+1),$F44-SUM($Z44:CC44)))))</f>
        <v/>
      </c>
      <c r="CE44" s="91">
        <f t="array" ref="CE44">IF(CE$4&lt;$D44,0,IF(CE$4&gt;$F$21,0,IF(CE$4=$F$21,$F44-SUM($Z44:CD44),MIN($F44*INDEX($AA$24:$DB$24,CE$4-$D44+1),$F44-SUM($Z44:CD44)))))</f>
        <v/>
      </c>
      <c r="CF44" s="91">
        <f t="array" ref="CF44">IF(CF$4&lt;$D44,0,IF(CF$4&gt;$F$21,0,IF(CF$4=$F$21,$F44-SUM($Z44:CE44),MIN($F44*INDEX($AA$24:$DB$24,CF$4-$D44+1),$F44-SUM($Z44:CE44)))))</f>
        <v/>
      </c>
      <c r="CG44" s="91">
        <f t="array" ref="CG44">IF(CG$4&lt;$D44,0,IF(CG$4&gt;$F$21,0,IF(CG$4=$F$21,$F44-SUM($Z44:CF44),MIN($F44*INDEX($AA$24:$DB$24,CG$4-$D44+1),$F44-SUM($Z44:CF44)))))</f>
        <v/>
      </c>
      <c r="CH44" s="91">
        <f t="array" ref="CH44">IF(CH$4&lt;$D44,0,IF(CH$4&gt;$F$21,0,IF(CH$4=$F$21,$F44-SUM($Z44:CG44),MIN($F44*INDEX($AA$24:$DB$24,CH$4-$D44+1),$F44-SUM($Z44:CG44)))))</f>
        <v/>
      </c>
      <c r="CI44" s="91">
        <f t="array" ref="CI44">IF(CI$4&lt;$D44,0,IF(CI$4&gt;$F$21,0,IF(CI$4=$F$21,$F44-SUM($Z44:CH44),MIN($F44*INDEX($AA$24:$DB$24,CI$4-$D44+1),$F44-SUM($Z44:CH44)))))</f>
        <v/>
      </c>
      <c r="CJ44" s="91">
        <f t="array" ref="CJ44">IF(CJ$4&lt;$D44,0,IF(CJ$4&gt;$F$21,0,IF(CJ$4=$F$21,$F44-SUM($Z44:CI44),MIN($F44*INDEX($AA$24:$DB$24,CJ$4-$D44+1),$F44-SUM($Z44:CI44)))))</f>
        <v/>
      </c>
      <c r="CK44" s="91">
        <f t="array" ref="CK44">IF(CK$4&lt;$D44,0,IF(CK$4&gt;$F$21,0,IF(CK$4=$F$21,$F44-SUM($Z44:CJ44),MIN($F44*INDEX($AA$24:$DB$24,CK$4-$D44+1),$F44-SUM($Z44:CJ44)))))</f>
        <v/>
      </c>
      <c r="CL44" s="91">
        <f t="array" ref="CL44">IF(CL$4&lt;$D44,0,IF(CL$4&gt;$F$21,0,IF(CL$4=$F$21,$F44-SUM($Z44:CK44),MIN($F44*INDEX($AA$24:$DB$24,CL$4-$D44+1),$F44-SUM($Z44:CK44)))))</f>
        <v/>
      </c>
      <c r="CM44" s="91">
        <f t="array" ref="CM44">IF(CM$4&lt;$D44,0,IF(CM$4&gt;$F$21,0,IF(CM$4=$F$21,$F44-SUM($Z44:CL44),MIN($F44*INDEX($AA$24:$DB$24,CM$4-$D44+1),$F44-SUM($Z44:CL44)))))</f>
        <v/>
      </c>
      <c r="CN44" s="91">
        <f t="array" ref="CN44">IF(CN$4&lt;$D44,0,IF(CN$4&gt;$F$21,0,IF(CN$4=$F$21,$F44-SUM($Z44:CM44),MIN($F44*INDEX($AA$24:$DB$24,CN$4-$D44+1),$F44-SUM($Z44:CM44)))))</f>
        <v/>
      </c>
      <c r="CO44" s="91">
        <f t="array" ref="CO44">IF(CO$4&lt;$D44,0,IF(CO$4&gt;$F$21,0,IF(CO$4=$F$21,$F44-SUM($Z44:CN44),MIN($F44*INDEX($AA$24:$DB$24,CO$4-$D44+1),$F44-SUM($Z44:CN44)))))</f>
        <v/>
      </c>
      <c r="CP44" s="91">
        <f t="array" ref="CP44">IF(CP$4&lt;$D44,0,IF(CP$4&gt;$F$21,0,IF(CP$4=$F$21,$F44-SUM($Z44:CO44),MIN($F44*INDEX($AA$24:$DB$24,CP$4-$D44+1),$F44-SUM($Z44:CO44)))))</f>
        <v/>
      </c>
      <c r="CQ44" s="91">
        <f t="array" ref="CQ44">IF(CQ$4&lt;$D44,0,IF(CQ$4&gt;$F$21,0,IF(CQ$4=$F$21,$F44-SUM($Z44:CP44),MIN($F44*INDEX($AA$24:$DB$24,CQ$4-$D44+1),$F44-SUM($Z44:CP44)))))</f>
        <v/>
      </c>
      <c r="CR44" s="91">
        <f t="array" ref="CR44">IF(CR$4&lt;$D44,0,IF(CR$4&gt;$F$21,0,IF(CR$4=$F$21,$F44-SUM($Z44:CQ44),MIN($F44*INDEX($AA$24:$DB$24,CR$4-$D44+1),$F44-SUM($Z44:CQ44)))))</f>
        <v/>
      </c>
      <c r="CS44" s="91">
        <f t="array" ref="CS44">IF(CS$4&lt;$D44,0,IF(CS$4&gt;$F$21,0,IF(CS$4=$F$21,$F44-SUM($Z44:CR44),MIN($F44*INDEX($AA$24:$DB$24,CS$4-$D44+1),$F44-SUM($Z44:CR44)))))</f>
        <v/>
      </c>
      <c r="CT44" s="91">
        <f t="array" ref="CT44">IF(CT$4&lt;$D44,0,IF(CT$4&gt;$F$21,0,IF(CT$4=$F$21,$F44-SUM($Z44:CS44),MIN($F44*INDEX($AA$24:$DB$24,CT$4-$D44+1),$F44-SUM($Z44:CS44)))))</f>
        <v/>
      </c>
      <c r="CU44" s="91">
        <f t="array" ref="CU44">IF(CU$4&lt;$D44,0,IF(CU$4&gt;$F$21,0,IF(CU$4=$F$21,$F44-SUM($Z44:CT44),MIN($F44*INDEX($AA$24:$DB$24,CU$4-$D44+1),$F44-SUM($Z44:CT44)))))</f>
        <v/>
      </c>
      <c r="CV44" s="91">
        <f t="array" ref="CV44">IF(CV$4&lt;$D44,0,IF(CV$4&gt;$F$21,0,IF(CV$4=$F$21,$F44-SUM($Z44:CU44),MIN($F44*INDEX($AA$24:$DB$24,CV$4-$D44+1),$F44-SUM($Z44:CU44)))))</f>
        <v/>
      </c>
      <c r="CW44" s="91">
        <f t="array" ref="CW44">IF(CW$4&lt;$D44,0,IF(CW$4&gt;$F$21,0,IF(CW$4=$F$21,$F44-SUM($Z44:CV44),MIN($F44*INDEX($AA$24:$DB$24,CW$4-$D44+1),$F44-SUM($Z44:CV44)))))</f>
        <v/>
      </c>
      <c r="CX44" s="91">
        <f t="array" ref="CX44">IF(CX$4&lt;$D44,0,IF(CX$4&gt;$F$21,0,IF(CX$4=$F$21,$F44-SUM($Z44:CW44),MIN($F44*INDEX($AA$24:$DB$24,CX$4-$D44+1),$F44-SUM($Z44:CW44)))))</f>
        <v/>
      </c>
      <c r="CY44" s="91">
        <f t="array" ref="CY44">IF(CY$4&lt;$D44,0,IF(CY$4&gt;$F$21,0,IF(CY$4=$F$21,$F44-SUM($Z44:CX44),MIN($F44*INDEX($AA$24:$DB$24,CY$4-$D44+1),$F44-SUM($Z44:CX44)))))</f>
        <v/>
      </c>
      <c r="CZ44" s="91">
        <f t="array" ref="CZ44">IF(CZ$4&lt;$D44,0,IF(CZ$4&gt;$F$21,0,IF(CZ$4=$F$21,$F44-SUM($Z44:CY44),MIN($F44*INDEX($AA$24:$DB$24,CZ$4-$D44+1),$F44-SUM($Z44:CY44)))))</f>
        <v/>
      </c>
      <c r="DA44" s="91">
        <f t="array" ref="DA44">IF(DA$4&lt;$D44,0,IF(DA$4&gt;$F$21,0,IF(DA$4=$F$21,$F44-SUM($Z44:CZ44),MIN($F44*INDEX($AA$24:$DB$24,DA$4-$D44+1),$F44-SUM($Z44:CZ44)))))</f>
        <v/>
      </c>
      <c r="DB44" s="91">
        <f t="array" ref="DB44">IF(DB$4&lt;$D44,0,IF(DB$4&gt;$F$21,0,IF(DB$4=$F$21,$F44-SUM($Z44:DA44),MIN($F44*INDEX($AA$24:$DB$24,DB$4-$D44+1),$F44-SUM($Z44:DA44)))))</f>
        <v/>
      </c>
    </row>
    <row r="45" outlineLevel="3">
      <c r="D45" s="2" t="n">
        <v>20</v>
      </c>
      <c r="E45" s="2" t="inlineStr">
        <is>
          <t>Total Capex Year 20</t>
        </is>
      </c>
      <c r="F45" s="87" t="n">
        <v>0</v>
      </c>
      <c r="G45" s="87">
        <f>SUM(AA45:DB45)-F45</f>
        <v/>
      </c>
      <c r="AA45" s="91">
        <f t="array" ref="AA45">IF(AA$4&lt;$D45,0,IF(AA$4&gt;$F$21,0,IF(AA$4=$F$21,$F45-SUM($Z45:Z45),MIN($F45*INDEX($AA$24:$DB$24,AA$4-$D45+1),$F45-SUM($Z45:Z45)))))</f>
        <v/>
      </c>
      <c r="AB45" s="91">
        <f t="array" ref="AB45">IF(AB$4&lt;$D45,0,IF(AB$4&gt;$F$21,0,IF(AB$4=$F$21,$F45-SUM($Z45:AA45),MIN($F45*INDEX($AA$24:$DB$24,AB$4-$D45+1),$F45-SUM($Z45:AA45)))))</f>
        <v/>
      </c>
      <c r="AC45" s="91">
        <f t="array" ref="AC45">IF(AC$4&lt;$D45,0,IF(AC$4&gt;$F$21,0,IF(AC$4=$F$21,$F45-SUM($Z45:AB45),MIN($F45*INDEX($AA$24:$DB$24,AC$4-$D45+1),$F45-SUM($Z45:AB45)))))</f>
        <v/>
      </c>
      <c r="AD45" s="91">
        <f t="array" ref="AD45">IF(AD$4&lt;$D45,0,IF(AD$4&gt;$F$21,0,IF(AD$4=$F$21,$F45-SUM($Z45:AC45),MIN($F45*INDEX($AA$24:$DB$24,AD$4-$D45+1),$F45-SUM($Z45:AC45)))))</f>
        <v/>
      </c>
      <c r="AE45" s="91">
        <f t="array" ref="AE45">IF(AE$4&lt;$D45,0,IF(AE$4&gt;$F$21,0,IF(AE$4=$F$21,$F45-SUM($Z45:AD45),MIN($F45*INDEX($AA$24:$DB$24,AE$4-$D45+1),$F45-SUM($Z45:AD45)))))</f>
        <v/>
      </c>
      <c r="AF45" s="91">
        <f t="array" ref="AF45">IF(AF$4&lt;$D45,0,IF(AF$4&gt;$F$21,0,IF(AF$4=$F$21,$F45-SUM($Z45:AE45),MIN($F45*INDEX($AA$24:$DB$24,AF$4-$D45+1),$F45-SUM($Z45:AE45)))))</f>
        <v/>
      </c>
      <c r="AG45" s="91">
        <f t="array" ref="AG45">IF(AG$4&lt;$D45,0,IF(AG$4&gt;$F$21,0,IF(AG$4=$F$21,$F45-SUM($Z45:AF45),MIN($F45*INDEX($AA$24:$DB$24,AG$4-$D45+1),$F45-SUM($Z45:AF45)))))</f>
        <v/>
      </c>
      <c r="AH45" s="91">
        <f t="array" ref="AH45">IF(AH$4&lt;$D45,0,IF(AH$4&gt;$F$21,0,IF(AH$4=$F$21,$F45-SUM($Z45:AG45),MIN($F45*INDEX($AA$24:$DB$24,AH$4-$D45+1),$F45-SUM($Z45:AG45)))))</f>
        <v/>
      </c>
      <c r="AI45" s="91">
        <f t="array" ref="AI45">IF(AI$4&lt;$D45,0,IF(AI$4&gt;$F$21,0,IF(AI$4=$F$21,$F45-SUM($Z45:AH45),MIN($F45*INDEX($AA$24:$DB$24,AI$4-$D45+1),$F45-SUM($Z45:AH45)))))</f>
        <v/>
      </c>
      <c r="AJ45" s="91">
        <f t="array" ref="AJ45">IF(AJ$4&lt;$D45,0,IF(AJ$4&gt;$F$21,0,IF(AJ$4=$F$21,$F45-SUM($Z45:AI45),MIN($F45*INDEX($AA$24:$DB$24,AJ$4-$D45+1),$F45-SUM($Z45:AI45)))))</f>
        <v/>
      </c>
      <c r="AK45" s="91">
        <f t="array" ref="AK45">IF(AK$4&lt;$D45,0,IF(AK$4&gt;$F$21,0,IF(AK$4=$F$21,$F45-SUM($Z45:AJ45),MIN($F45*INDEX($AA$24:$DB$24,AK$4-$D45+1),$F45-SUM($Z45:AJ45)))))</f>
        <v/>
      </c>
      <c r="AL45" s="91">
        <f t="array" ref="AL45">IF(AL$4&lt;$D45,0,IF(AL$4&gt;$F$21,0,IF(AL$4=$F$21,$F45-SUM($Z45:AK45),MIN($F45*INDEX($AA$24:$DB$24,AL$4-$D45+1),$F45-SUM($Z45:AK45)))))</f>
        <v/>
      </c>
      <c r="AM45" s="91">
        <f t="array" ref="AM45">IF(AM$4&lt;$D45,0,IF(AM$4&gt;$F$21,0,IF(AM$4=$F$21,$F45-SUM($Z45:AL45),MIN($F45*INDEX($AA$24:$DB$24,AM$4-$D45+1),$F45-SUM($Z45:AL45)))))</f>
        <v/>
      </c>
      <c r="AN45" s="91">
        <f t="array" ref="AN45">IF(AN$4&lt;$D45,0,IF(AN$4&gt;$F$21,0,IF(AN$4=$F$21,$F45-SUM($Z45:AM45),MIN($F45*INDEX($AA$24:$DB$24,AN$4-$D45+1),$F45-SUM($Z45:AM45)))))</f>
        <v/>
      </c>
      <c r="AO45" s="91">
        <f t="array" ref="AO45">IF(AO$4&lt;$D45,0,IF(AO$4&gt;$F$21,0,IF(AO$4=$F$21,$F45-SUM($Z45:AN45),MIN($F45*INDEX($AA$24:$DB$24,AO$4-$D45+1),$F45-SUM($Z45:AN45)))))</f>
        <v/>
      </c>
      <c r="AP45" s="91">
        <f t="array" ref="AP45">IF(AP$4&lt;$D45,0,IF(AP$4&gt;$F$21,0,IF(AP$4=$F$21,$F45-SUM($Z45:AO45),MIN($F45*INDEX($AA$24:$DB$24,AP$4-$D45+1),$F45-SUM($Z45:AO45)))))</f>
        <v/>
      </c>
      <c r="AQ45" s="91">
        <f t="array" ref="AQ45">IF(AQ$4&lt;$D45,0,IF(AQ$4&gt;$F$21,0,IF(AQ$4=$F$21,$F45-SUM($Z45:AP45),MIN($F45*INDEX($AA$24:$DB$24,AQ$4-$D45+1),$F45-SUM($Z45:AP45)))))</f>
        <v/>
      </c>
      <c r="AR45" s="91">
        <f t="array" ref="AR45">IF(AR$4&lt;$D45,0,IF(AR$4&gt;$F$21,0,IF(AR$4=$F$21,$F45-SUM($Z45:AQ45),MIN($F45*INDEX($AA$24:$DB$24,AR$4-$D45+1),$F45-SUM($Z45:AQ45)))))</f>
        <v/>
      </c>
      <c r="AS45" s="91">
        <f t="array" ref="AS45">IF(AS$4&lt;$D45,0,IF(AS$4&gt;$F$21,0,IF(AS$4=$F$21,$F45-SUM($Z45:AR45),MIN($F45*INDEX($AA$24:$DB$24,AS$4-$D45+1),$F45-SUM($Z45:AR45)))))</f>
        <v/>
      </c>
      <c r="AT45" s="91">
        <f t="array" ref="AT45">IF(AT$4&lt;$D45,0,IF(AT$4&gt;$F$21,0,IF(AT$4=$F$21,$F45-SUM($Z45:AS45),MIN($F45*INDEX($AA$24:$DB$24,AT$4-$D45+1),$F45-SUM($Z45:AS45)))))</f>
        <v/>
      </c>
      <c r="AU45" s="91">
        <f t="array" ref="AU45">IF(AU$4&lt;$D45,0,IF(AU$4&gt;$F$21,0,IF(AU$4=$F$21,$F45-SUM($Z45:AT45),MIN($F45*INDEX($AA$24:$DB$24,AU$4-$D45+1),$F45-SUM($Z45:AT45)))))</f>
        <v/>
      </c>
      <c r="AV45" s="91">
        <f t="array" ref="AV45">IF(AV$4&lt;$D45,0,IF(AV$4&gt;$F$21,0,IF(AV$4=$F$21,$F45-SUM($Z45:AU45),MIN($F45*INDEX($AA$24:$DB$24,AV$4-$D45+1),$F45-SUM($Z45:AU45)))))</f>
        <v/>
      </c>
      <c r="AW45" s="91">
        <f t="array" ref="AW45">IF(AW$4&lt;$D45,0,IF(AW$4&gt;$F$21,0,IF(AW$4=$F$21,$F45-SUM($Z45:AV45),MIN($F45*INDEX($AA$24:$DB$24,AW$4-$D45+1),$F45-SUM($Z45:AV45)))))</f>
        <v/>
      </c>
      <c r="AX45" s="91">
        <f t="array" ref="AX45">IF(AX$4&lt;$D45,0,IF(AX$4&gt;$F$21,0,IF(AX$4=$F$21,$F45-SUM($Z45:AW45),MIN($F45*INDEX($AA$24:$DB$24,AX$4-$D45+1),$F45-SUM($Z45:AW45)))))</f>
        <v/>
      </c>
      <c r="AY45" s="91">
        <f t="array" ref="AY45">IF(AY$4&lt;$D45,0,IF(AY$4&gt;$F$21,0,IF(AY$4=$F$21,$F45-SUM($Z45:AX45),MIN($F45*INDEX($AA$24:$DB$24,AY$4-$D45+1),$F45-SUM($Z45:AX45)))))</f>
        <v/>
      </c>
      <c r="AZ45" s="91">
        <f t="array" ref="AZ45">IF(AZ$4&lt;$D45,0,IF(AZ$4&gt;$F$21,0,IF(AZ$4=$F$21,$F45-SUM($Z45:AY45),MIN($F45*INDEX($AA$24:$DB$24,AZ$4-$D45+1),$F45-SUM($Z45:AY45)))))</f>
        <v/>
      </c>
      <c r="BA45" s="91">
        <f t="array" ref="BA45">IF(BA$4&lt;$D45,0,IF(BA$4&gt;$F$21,0,IF(BA$4=$F$21,$F45-SUM($Z45:AZ45),MIN($F45*INDEX($AA$24:$DB$24,BA$4-$D45+1),$F45-SUM($Z45:AZ45)))))</f>
        <v/>
      </c>
      <c r="BB45" s="91">
        <f t="array" ref="BB45">IF(BB$4&lt;$D45,0,IF(BB$4&gt;$F$21,0,IF(BB$4=$F$21,$F45-SUM($Z45:BA45),MIN($F45*INDEX($AA$24:$DB$24,BB$4-$D45+1),$F45-SUM($Z45:BA45)))))</f>
        <v/>
      </c>
      <c r="BC45" s="91">
        <f t="array" ref="BC45">IF(BC$4&lt;$D45,0,IF(BC$4&gt;$F$21,0,IF(BC$4=$F$21,$F45-SUM($Z45:BB45),MIN($F45*INDEX($AA$24:$DB$24,BC$4-$D45+1),$F45-SUM($Z45:BB45)))))</f>
        <v/>
      </c>
      <c r="BD45" s="91">
        <f t="array" ref="BD45">IF(BD$4&lt;$D45,0,IF(BD$4&gt;$F$21,0,IF(BD$4=$F$21,$F45-SUM($Z45:BC45),MIN($F45*INDEX($AA$24:$DB$24,BD$4-$D45+1),$F45-SUM($Z45:BC45)))))</f>
        <v/>
      </c>
      <c r="BE45" s="91">
        <f t="array" ref="BE45">IF(BE$4&lt;$D45,0,IF(BE$4&gt;$F$21,0,IF(BE$4=$F$21,$F45-SUM($Z45:BD45),MIN($F45*INDEX($AA$24:$DB$24,BE$4-$D45+1),$F45-SUM($Z45:BD45)))))</f>
        <v/>
      </c>
      <c r="BF45" s="91">
        <f t="array" ref="BF45">IF(BF$4&lt;$D45,0,IF(BF$4&gt;$F$21,0,IF(BF$4=$F$21,$F45-SUM($Z45:BE45),MIN($F45*INDEX($AA$24:$DB$24,BF$4-$D45+1),$F45-SUM($Z45:BE45)))))</f>
        <v/>
      </c>
      <c r="BG45" s="91">
        <f t="array" ref="BG45">IF(BG$4&lt;$D45,0,IF(BG$4&gt;$F$21,0,IF(BG$4=$F$21,$F45-SUM($Z45:BF45),MIN($F45*INDEX($AA$24:$DB$24,BG$4-$D45+1),$F45-SUM($Z45:BF45)))))</f>
        <v/>
      </c>
      <c r="BH45" s="91">
        <f t="array" ref="BH45">IF(BH$4&lt;$D45,0,IF(BH$4&gt;$F$21,0,IF(BH$4=$F$21,$F45-SUM($Z45:BG45),MIN($F45*INDEX($AA$24:$DB$24,BH$4-$D45+1),$F45-SUM($Z45:BG45)))))</f>
        <v/>
      </c>
      <c r="BI45" s="91">
        <f t="array" ref="BI45">IF(BI$4&lt;$D45,0,IF(BI$4&gt;$F$21,0,IF(BI$4=$F$21,$F45-SUM($Z45:BH45),MIN($F45*INDEX($AA$24:$DB$24,BI$4-$D45+1),$F45-SUM($Z45:BH45)))))</f>
        <v/>
      </c>
      <c r="BJ45" s="91">
        <f t="array" ref="BJ45">IF(BJ$4&lt;$D45,0,IF(BJ$4&gt;$F$21,0,IF(BJ$4=$F$21,$F45-SUM($Z45:BI45),MIN($F45*INDEX($AA$24:$DB$24,BJ$4-$D45+1),$F45-SUM($Z45:BI45)))))</f>
        <v/>
      </c>
      <c r="BK45" s="91">
        <f t="array" ref="BK45">IF(BK$4&lt;$D45,0,IF(BK$4&gt;$F$21,0,IF(BK$4=$F$21,$F45-SUM($Z45:BJ45),MIN($F45*INDEX($AA$24:$DB$24,BK$4-$D45+1),$F45-SUM($Z45:BJ45)))))</f>
        <v/>
      </c>
      <c r="BL45" s="91">
        <f t="array" ref="BL45">IF(BL$4&lt;$D45,0,IF(BL$4&gt;$F$21,0,IF(BL$4=$F$21,$F45-SUM($Z45:BK45),MIN($F45*INDEX($AA$24:$DB$24,BL$4-$D45+1),$F45-SUM($Z45:BK45)))))</f>
        <v/>
      </c>
      <c r="BM45" s="91">
        <f t="array" ref="BM45">IF(BM$4&lt;$D45,0,IF(BM$4&gt;$F$21,0,IF(BM$4=$F$21,$F45-SUM($Z45:BL45),MIN($F45*INDEX($AA$24:$DB$24,BM$4-$D45+1),$F45-SUM($Z45:BL45)))))</f>
        <v/>
      </c>
      <c r="BN45" s="91">
        <f t="array" ref="BN45">IF(BN$4&lt;$D45,0,IF(BN$4&gt;$F$21,0,IF(BN$4=$F$21,$F45-SUM($Z45:BM45),MIN($F45*INDEX($AA$24:$DB$24,BN$4-$D45+1),$F45-SUM($Z45:BM45)))))</f>
        <v/>
      </c>
      <c r="BO45" s="91">
        <f t="array" ref="BO45">IF(BO$4&lt;$D45,0,IF(BO$4&gt;$F$21,0,IF(BO$4=$F$21,$F45-SUM($Z45:BN45),MIN($F45*INDEX($AA$24:$DB$24,BO$4-$D45+1),$F45-SUM($Z45:BN45)))))</f>
        <v/>
      </c>
      <c r="BP45" s="91">
        <f t="array" ref="BP45">IF(BP$4&lt;$D45,0,IF(BP$4&gt;$F$21,0,IF(BP$4=$F$21,$F45-SUM($Z45:BO45),MIN($F45*INDEX($AA$24:$DB$24,BP$4-$D45+1),$F45-SUM($Z45:BO45)))))</f>
        <v/>
      </c>
      <c r="BQ45" s="91">
        <f t="array" ref="BQ45">IF(BQ$4&lt;$D45,0,IF(BQ$4&gt;$F$21,0,IF(BQ$4=$F$21,$F45-SUM($Z45:BP45),MIN($F45*INDEX($AA$24:$DB$24,BQ$4-$D45+1),$F45-SUM($Z45:BP45)))))</f>
        <v/>
      </c>
      <c r="BR45" s="91">
        <f t="array" ref="BR45">IF(BR$4&lt;$D45,0,IF(BR$4&gt;$F$21,0,IF(BR$4=$F$21,$F45-SUM($Z45:BQ45),MIN($F45*INDEX($AA$24:$DB$24,BR$4-$D45+1),$F45-SUM($Z45:BQ45)))))</f>
        <v/>
      </c>
      <c r="BS45" s="91">
        <f t="array" ref="BS45">IF(BS$4&lt;$D45,0,IF(BS$4&gt;$F$21,0,IF(BS$4=$F$21,$F45-SUM($Z45:BR45),MIN($F45*INDEX($AA$24:$DB$24,BS$4-$D45+1),$F45-SUM($Z45:BR45)))))</f>
        <v/>
      </c>
      <c r="BT45" s="91">
        <f t="array" ref="BT45">IF(BT$4&lt;$D45,0,IF(BT$4&gt;$F$21,0,IF(BT$4=$F$21,$F45-SUM($Z45:BS45),MIN($F45*INDEX($AA$24:$DB$24,BT$4-$D45+1),$F45-SUM($Z45:BS45)))))</f>
        <v/>
      </c>
      <c r="BU45" s="91">
        <f t="array" ref="BU45">IF(BU$4&lt;$D45,0,IF(BU$4&gt;$F$21,0,IF(BU$4=$F$21,$F45-SUM($Z45:BT45),MIN($F45*INDEX($AA$24:$DB$24,BU$4-$D45+1),$F45-SUM($Z45:BT45)))))</f>
        <v/>
      </c>
      <c r="BV45" s="91">
        <f t="array" ref="BV45">IF(BV$4&lt;$D45,0,IF(BV$4&gt;$F$21,0,IF(BV$4=$F$21,$F45-SUM($Z45:BU45),MIN($F45*INDEX($AA$24:$DB$24,BV$4-$D45+1),$F45-SUM($Z45:BU45)))))</f>
        <v/>
      </c>
      <c r="BW45" s="91">
        <f t="array" ref="BW45">IF(BW$4&lt;$D45,0,IF(BW$4&gt;$F$21,0,IF(BW$4=$F$21,$F45-SUM($Z45:BV45),MIN($F45*INDEX($AA$24:$DB$24,BW$4-$D45+1),$F45-SUM($Z45:BV45)))))</f>
        <v/>
      </c>
      <c r="BX45" s="91">
        <f t="array" ref="BX45">IF(BX$4&lt;$D45,0,IF(BX$4&gt;$F$21,0,IF(BX$4=$F$21,$F45-SUM($Z45:BW45),MIN($F45*INDEX($AA$24:$DB$24,BX$4-$D45+1),$F45-SUM($Z45:BW45)))))</f>
        <v/>
      </c>
      <c r="BY45" s="91">
        <f t="array" ref="BY45">IF(BY$4&lt;$D45,0,IF(BY$4&gt;$F$21,0,IF(BY$4=$F$21,$F45-SUM($Z45:BX45),MIN($F45*INDEX($AA$24:$DB$24,BY$4-$D45+1),$F45-SUM($Z45:BX45)))))</f>
        <v/>
      </c>
      <c r="BZ45" s="91">
        <f t="array" ref="BZ45">IF(BZ$4&lt;$D45,0,IF(BZ$4&gt;$F$21,0,IF(BZ$4=$F$21,$F45-SUM($Z45:BY45),MIN($F45*INDEX($AA$24:$DB$24,BZ$4-$D45+1),$F45-SUM($Z45:BY45)))))</f>
        <v/>
      </c>
      <c r="CA45" s="91">
        <f t="array" ref="CA45">IF(CA$4&lt;$D45,0,IF(CA$4&gt;$F$21,0,IF(CA$4=$F$21,$F45-SUM($Z45:BZ45),MIN($F45*INDEX($AA$24:$DB$24,CA$4-$D45+1),$F45-SUM($Z45:BZ45)))))</f>
        <v/>
      </c>
      <c r="CB45" s="91">
        <f t="array" ref="CB45">IF(CB$4&lt;$D45,0,IF(CB$4&gt;$F$21,0,IF(CB$4=$F$21,$F45-SUM($Z45:CA45),MIN($F45*INDEX($AA$24:$DB$24,CB$4-$D45+1),$F45-SUM($Z45:CA45)))))</f>
        <v/>
      </c>
      <c r="CC45" s="91">
        <f t="array" ref="CC45">IF(CC$4&lt;$D45,0,IF(CC$4&gt;$F$21,0,IF(CC$4=$F$21,$F45-SUM($Z45:CB45),MIN($F45*INDEX($AA$24:$DB$24,CC$4-$D45+1),$F45-SUM($Z45:CB45)))))</f>
        <v/>
      </c>
      <c r="CD45" s="91">
        <f t="array" ref="CD45">IF(CD$4&lt;$D45,0,IF(CD$4&gt;$F$21,0,IF(CD$4=$F$21,$F45-SUM($Z45:CC45),MIN($F45*INDEX($AA$24:$DB$24,CD$4-$D45+1),$F45-SUM($Z45:CC45)))))</f>
        <v/>
      </c>
      <c r="CE45" s="91">
        <f t="array" ref="CE45">IF(CE$4&lt;$D45,0,IF(CE$4&gt;$F$21,0,IF(CE$4=$F$21,$F45-SUM($Z45:CD45),MIN($F45*INDEX($AA$24:$DB$24,CE$4-$D45+1),$F45-SUM($Z45:CD45)))))</f>
        <v/>
      </c>
      <c r="CF45" s="91">
        <f t="array" ref="CF45">IF(CF$4&lt;$D45,0,IF(CF$4&gt;$F$21,0,IF(CF$4=$F$21,$F45-SUM($Z45:CE45),MIN($F45*INDEX($AA$24:$DB$24,CF$4-$D45+1),$F45-SUM($Z45:CE45)))))</f>
        <v/>
      </c>
      <c r="CG45" s="91">
        <f t="array" ref="CG45">IF(CG$4&lt;$D45,0,IF(CG$4&gt;$F$21,0,IF(CG$4=$F$21,$F45-SUM($Z45:CF45),MIN($F45*INDEX($AA$24:$DB$24,CG$4-$D45+1),$F45-SUM($Z45:CF45)))))</f>
        <v/>
      </c>
      <c r="CH45" s="91">
        <f t="array" ref="CH45">IF(CH$4&lt;$D45,0,IF(CH$4&gt;$F$21,0,IF(CH$4=$F$21,$F45-SUM($Z45:CG45),MIN($F45*INDEX($AA$24:$DB$24,CH$4-$D45+1),$F45-SUM($Z45:CG45)))))</f>
        <v/>
      </c>
      <c r="CI45" s="91">
        <f t="array" ref="CI45">IF(CI$4&lt;$D45,0,IF(CI$4&gt;$F$21,0,IF(CI$4=$F$21,$F45-SUM($Z45:CH45),MIN($F45*INDEX($AA$24:$DB$24,CI$4-$D45+1),$F45-SUM($Z45:CH45)))))</f>
        <v/>
      </c>
      <c r="CJ45" s="91">
        <f t="array" ref="CJ45">IF(CJ$4&lt;$D45,0,IF(CJ$4&gt;$F$21,0,IF(CJ$4=$F$21,$F45-SUM($Z45:CI45),MIN($F45*INDEX($AA$24:$DB$24,CJ$4-$D45+1),$F45-SUM($Z45:CI45)))))</f>
        <v/>
      </c>
      <c r="CK45" s="91">
        <f t="array" ref="CK45">IF(CK$4&lt;$D45,0,IF(CK$4&gt;$F$21,0,IF(CK$4=$F$21,$F45-SUM($Z45:CJ45),MIN($F45*INDEX($AA$24:$DB$24,CK$4-$D45+1),$F45-SUM($Z45:CJ45)))))</f>
        <v/>
      </c>
      <c r="CL45" s="91">
        <f t="array" ref="CL45">IF(CL$4&lt;$D45,0,IF(CL$4&gt;$F$21,0,IF(CL$4=$F$21,$F45-SUM($Z45:CK45),MIN($F45*INDEX($AA$24:$DB$24,CL$4-$D45+1),$F45-SUM($Z45:CK45)))))</f>
        <v/>
      </c>
      <c r="CM45" s="91">
        <f t="array" ref="CM45">IF(CM$4&lt;$D45,0,IF(CM$4&gt;$F$21,0,IF(CM$4=$F$21,$F45-SUM($Z45:CL45),MIN($F45*INDEX($AA$24:$DB$24,CM$4-$D45+1),$F45-SUM($Z45:CL45)))))</f>
        <v/>
      </c>
      <c r="CN45" s="91">
        <f t="array" ref="CN45">IF(CN$4&lt;$D45,0,IF(CN$4&gt;$F$21,0,IF(CN$4=$F$21,$F45-SUM($Z45:CM45),MIN($F45*INDEX($AA$24:$DB$24,CN$4-$D45+1),$F45-SUM($Z45:CM45)))))</f>
        <v/>
      </c>
      <c r="CO45" s="91">
        <f t="array" ref="CO45">IF(CO$4&lt;$D45,0,IF(CO$4&gt;$F$21,0,IF(CO$4=$F$21,$F45-SUM($Z45:CN45),MIN($F45*INDEX($AA$24:$DB$24,CO$4-$D45+1),$F45-SUM($Z45:CN45)))))</f>
        <v/>
      </c>
      <c r="CP45" s="91">
        <f t="array" ref="CP45">IF(CP$4&lt;$D45,0,IF(CP$4&gt;$F$21,0,IF(CP$4=$F$21,$F45-SUM($Z45:CO45),MIN($F45*INDEX($AA$24:$DB$24,CP$4-$D45+1),$F45-SUM($Z45:CO45)))))</f>
        <v/>
      </c>
      <c r="CQ45" s="91">
        <f t="array" ref="CQ45">IF(CQ$4&lt;$D45,0,IF(CQ$4&gt;$F$21,0,IF(CQ$4=$F$21,$F45-SUM($Z45:CP45),MIN($F45*INDEX($AA$24:$DB$24,CQ$4-$D45+1),$F45-SUM($Z45:CP45)))))</f>
        <v/>
      </c>
      <c r="CR45" s="91">
        <f t="array" ref="CR45">IF(CR$4&lt;$D45,0,IF(CR$4&gt;$F$21,0,IF(CR$4=$F$21,$F45-SUM($Z45:CQ45),MIN($F45*INDEX($AA$24:$DB$24,CR$4-$D45+1),$F45-SUM($Z45:CQ45)))))</f>
        <v/>
      </c>
      <c r="CS45" s="91">
        <f t="array" ref="CS45">IF(CS$4&lt;$D45,0,IF(CS$4&gt;$F$21,0,IF(CS$4=$F$21,$F45-SUM($Z45:CR45),MIN($F45*INDEX($AA$24:$DB$24,CS$4-$D45+1),$F45-SUM($Z45:CR45)))))</f>
        <v/>
      </c>
      <c r="CT45" s="91">
        <f t="array" ref="CT45">IF(CT$4&lt;$D45,0,IF(CT$4&gt;$F$21,0,IF(CT$4=$F$21,$F45-SUM($Z45:CS45),MIN($F45*INDEX($AA$24:$DB$24,CT$4-$D45+1),$F45-SUM($Z45:CS45)))))</f>
        <v/>
      </c>
      <c r="CU45" s="91">
        <f t="array" ref="CU45">IF(CU$4&lt;$D45,0,IF(CU$4&gt;$F$21,0,IF(CU$4=$F$21,$F45-SUM($Z45:CT45),MIN($F45*INDEX($AA$24:$DB$24,CU$4-$D45+1),$F45-SUM($Z45:CT45)))))</f>
        <v/>
      </c>
      <c r="CV45" s="91">
        <f t="array" ref="CV45">IF(CV$4&lt;$D45,0,IF(CV$4&gt;$F$21,0,IF(CV$4=$F$21,$F45-SUM($Z45:CU45),MIN($F45*INDEX($AA$24:$DB$24,CV$4-$D45+1),$F45-SUM($Z45:CU45)))))</f>
        <v/>
      </c>
      <c r="CW45" s="91">
        <f t="array" ref="CW45">IF(CW$4&lt;$D45,0,IF(CW$4&gt;$F$21,0,IF(CW$4=$F$21,$F45-SUM($Z45:CV45),MIN($F45*INDEX($AA$24:$DB$24,CW$4-$D45+1),$F45-SUM($Z45:CV45)))))</f>
        <v/>
      </c>
      <c r="CX45" s="91">
        <f t="array" ref="CX45">IF(CX$4&lt;$D45,0,IF(CX$4&gt;$F$21,0,IF(CX$4=$F$21,$F45-SUM($Z45:CW45),MIN($F45*INDEX($AA$24:$DB$24,CX$4-$D45+1),$F45-SUM($Z45:CW45)))))</f>
        <v/>
      </c>
      <c r="CY45" s="91">
        <f t="array" ref="CY45">IF(CY$4&lt;$D45,0,IF(CY$4&gt;$F$21,0,IF(CY$4=$F$21,$F45-SUM($Z45:CX45),MIN($F45*INDEX($AA$24:$DB$24,CY$4-$D45+1),$F45-SUM($Z45:CX45)))))</f>
        <v/>
      </c>
      <c r="CZ45" s="91">
        <f t="array" ref="CZ45">IF(CZ$4&lt;$D45,0,IF(CZ$4&gt;$F$21,0,IF(CZ$4=$F$21,$F45-SUM($Z45:CY45),MIN($F45*INDEX($AA$24:$DB$24,CZ$4-$D45+1),$F45-SUM($Z45:CY45)))))</f>
        <v/>
      </c>
      <c r="DA45" s="91">
        <f t="array" ref="DA45">IF(DA$4&lt;$D45,0,IF(DA$4&gt;$F$21,0,IF(DA$4=$F$21,$F45-SUM($Z45:CZ45),MIN($F45*INDEX($AA$24:$DB$24,DA$4-$D45+1),$F45-SUM($Z45:CZ45)))))</f>
        <v/>
      </c>
      <c r="DB45" s="91">
        <f t="array" ref="DB45">IF(DB$4&lt;$D45,0,IF(DB$4&gt;$F$21,0,IF(DB$4=$F$21,$F45-SUM($Z45:DA45),MIN($F45*INDEX($AA$24:$DB$24,DB$4-$D45+1),$F45-SUM($Z45:DA45)))))</f>
        <v/>
      </c>
    </row>
    <row r="46" outlineLevel="3">
      <c r="D46" s="2" t="n">
        <v>21</v>
      </c>
      <c r="E46" s="2" t="inlineStr">
        <is>
          <t>Total Capex Year 21</t>
        </is>
      </c>
      <c r="F46" s="87" t="n">
        <v>0</v>
      </c>
      <c r="G46" s="87">
        <f>SUM(AA46:DB46)-F46</f>
        <v/>
      </c>
      <c r="AA46" s="91">
        <f t="array" ref="AA46">IF(AA$4&lt;$D46,0,IF(AA$4&gt;$F$21,0,IF(AA$4=$F$21,$F46-SUM($Z46:Z46),MIN($F46*INDEX($AA$24:$DB$24,AA$4-$D46+1),$F46-SUM($Z46:Z46)))))</f>
        <v/>
      </c>
      <c r="AB46" s="91">
        <f t="array" ref="AB46">IF(AB$4&lt;$D46,0,IF(AB$4&gt;$F$21,0,IF(AB$4=$F$21,$F46-SUM($Z46:AA46),MIN($F46*INDEX($AA$24:$DB$24,AB$4-$D46+1),$F46-SUM($Z46:AA46)))))</f>
        <v/>
      </c>
      <c r="AC46" s="91">
        <f t="array" ref="AC46">IF(AC$4&lt;$D46,0,IF(AC$4&gt;$F$21,0,IF(AC$4=$F$21,$F46-SUM($Z46:AB46),MIN($F46*INDEX($AA$24:$DB$24,AC$4-$D46+1),$F46-SUM($Z46:AB46)))))</f>
        <v/>
      </c>
      <c r="AD46" s="91">
        <f t="array" ref="AD46">IF(AD$4&lt;$D46,0,IF(AD$4&gt;$F$21,0,IF(AD$4=$F$21,$F46-SUM($Z46:AC46),MIN($F46*INDEX($AA$24:$DB$24,AD$4-$D46+1),$F46-SUM($Z46:AC46)))))</f>
        <v/>
      </c>
      <c r="AE46" s="91">
        <f t="array" ref="AE46">IF(AE$4&lt;$D46,0,IF(AE$4&gt;$F$21,0,IF(AE$4=$F$21,$F46-SUM($Z46:AD46),MIN($F46*INDEX($AA$24:$DB$24,AE$4-$D46+1),$F46-SUM($Z46:AD46)))))</f>
        <v/>
      </c>
      <c r="AF46" s="91">
        <f t="array" ref="AF46">IF(AF$4&lt;$D46,0,IF(AF$4&gt;$F$21,0,IF(AF$4=$F$21,$F46-SUM($Z46:AE46),MIN($F46*INDEX($AA$24:$DB$24,AF$4-$D46+1),$F46-SUM($Z46:AE46)))))</f>
        <v/>
      </c>
      <c r="AG46" s="91">
        <f t="array" ref="AG46">IF(AG$4&lt;$D46,0,IF(AG$4&gt;$F$21,0,IF(AG$4=$F$21,$F46-SUM($Z46:AF46),MIN($F46*INDEX($AA$24:$DB$24,AG$4-$D46+1),$F46-SUM($Z46:AF46)))))</f>
        <v/>
      </c>
      <c r="AH46" s="91">
        <f t="array" ref="AH46">IF(AH$4&lt;$D46,0,IF(AH$4&gt;$F$21,0,IF(AH$4=$F$21,$F46-SUM($Z46:AG46),MIN($F46*INDEX($AA$24:$DB$24,AH$4-$D46+1),$F46-SUM($Z46:AG46)))))</f>
        <v/>
      </c>
      <c r="AI46" s="91">
        <f t="array" ref="AI46">IF(AI$4&lt;$D46,0,IF(AI$4&gt;$F$21,0,IF(AI$4=$F$21,$F46-SUM($Z46:AH46),MIN($F46*INDEX($AA$24:$DB$24,AI$4-$D46+1),$F46-SUM($Z46:AH46)))))</f>
        <v/>
      </c>
      <c r="AJ46" s="91">
        <f t="array" ref="AJ46">IF(AJ$4&lt;$D46,0,IF(AJ$4&gt;$F$21,0,IF(AJ$4=$F$21,$F46-SUM($Z46:AI46),MIN($F46*INDEX($AA$24:$DB$24,AJ$4-$D46+1),$F46-SUM($Z46:AI46)))))</f>
        <v/>
      </c>
      <c r="AK46" s="91">
        <f t="array" ref="AK46">IF(AK$4&lt;$D46,0,IF(AK$4&gt;$F$21,0,IF(AK$4=$F$21,$F46-SUM($Z46:AJ46),MIN($F46*INDEX($AA$24:$DB$24,AK$4-$D46+1),$F46-SUM($Z46:AJ46)))))</f>
        <v/>
      </c>
      <c r="AL46" s="91">
        <f t="array" ref="AL46">IF(AL$4&lt;$D46,0,IF(AL$4&gt;$F$21,0,IF(AL$4=$F$21,$F46-SUM($Z46:AK46),MIN($F46*INDEX($AA$24:$DB$24,AL$4-$D46+1),$F46-SUM($Z46:AK46)))))</f>
        <v/>
      </c>
      <c r="AM46" s="91">
        <f t="array" ref="AM46">IF(AM$4&lt;$D46,0,IF(AM$4&gt;$F$21,0,IF(AM$4=$F$21,$F46-SUM($Z46:AL46),MIN($F46*INDEX($AA$24:$DB$24,AM$4-$D46+1),$F46-SUM($Z46:AL46)))))</f>
        <v/>
      </c>
      <c r="AN46" s="91">
        <f t="array" ref="AN46">IF(AN$4&lt;$D46,0,IF(AN$4&gt;$F$21,0,IF(AN$4=$F$21,$F46-SUM($Z46:AM46),MIN($F46*INDEX($AA$24:$DB$24,AN$4-$D46+1),$F46-SUM($Z46:AM46)))))</f>
        <v/>
      </c>
      <c r="AO46" s="91">
        <f t="array" ref="AO46">IF(AO$4&lt;$D46,0,IF(AO$4&gt;$F$21,0,IF(AO$4=$F$21,$F46-SUM($Z46:AN46),MIN($F46*INDEX($AA$24:$DB$24,AO$4-$D46+1),$F46-SUM($Z46:AN46)))))</f>
        <v/>
      </c>
      <c r="AP46" s="91">
        <f t="array" ref="AP46">IF(AP$4&lt;$D46,0,IF(AP$4&gt;$F$21,0,IF(AP$4=$F$21,$F46-SUM($Z46:AO46),MIN($F46*INDEX($AA$24:$DB$24,AP$4-$D46+1),$F46-SUM($Z46:AO46)))))</f>
        <v/>
      </c>
      <c r="AQ46" s="91">
        <f t="array" ref="AQ46">IF(AQ$4&lt;$D46,0,IF(AQ$4&gt;$F$21,0,IF(AQ$4=$F$21,$F46-SUM($Z46:AP46),MIN($F46*INDEX($AA$24:$DB$24,AQ$4-$D46+1),$F46-SUM($Z46:AP46)))))</f>
        <v/>
      </c>
      <c r="AR46" s="91">
        <f t="array" ref="AR46">IF(AR$4&lt;$D46,0,IF(AR$4&gt;$F$21,0,IF(AR$4=$F$21,$F46-SUM($Z46:AQ46),MIN($F46*INDEX($AA$24:$DB$24,AR$4-$D46+1),$F46-SUM($Z46:AQ46)))))</f>
        <v/>
      </c>
      <c r="AS46" s="91">
        <f t="array" ref="AS46">IF(AS$4&lt;$D46,0,IF(AS$4&gt;$F$21,0,IF(AS$4=$F$21,$F46-SUM($Z46:AR46),MIN($F46*INDEX($AA$24:$DB$24,AS$4-$D46+1),$F46-SUM($Z46:AR46)))))</f>
        <v/>
      </c>
      <c r="AT46" s="91">
        <f t="array" ref="AT46">IF(AT$4&lt;$D46,0,IF(AT$4&gt;$F$21,0,IF(AT$4=$F$21,$F46-SUM($Z46:AS46),MIN($F46*INDEX($AA$24:$DB$24,AT$4-$D46+1),$F46-SUM($Z46:AS46)))))</f>
        <v/>
      </c>
      <c r="AU46" s="91">
        <f t="array" ref="AU46">IF(AU$4&lt;$D46,0,IF(AU$4&gt;$F$21,0,IF(AU$4=$F$21,$F46-SUM($Z46:AT46),MIN($F46*INDEX($AA$24:$DB$24,AU$4-$D46+1),$F46-SUM($Z46:AT46)))))</f>
        <v/>
      </c>
      <c r="AV46" s="91">
        <f t="array" ref="AV46">IF(AV$4&lt;$D46,0,IF(AV$4&gt;$F$21,0,IF(AV$4=$F$21,$F46-SUM($Z46:AU46),MIN($F46*INDEX($AA$24:$DB$24,AV$4-$D46+1),$F46-SUM($Z46:AU46)))))</f>
        <v/>
      </c>
      <c r="AW46" s="91">
        <f t="array" ref="AW46">IF(AW$4&lt;$D46,0,IF(AW$4&gt;$F$21,0,IF(AW$4=$F$21,$F46-SUM($Z46:AV46),MIN($F46*INDEX($AA$24:$DB$24,AW$4-$D46+1),$F46-SUM($Z46:AV46)))))</f>
        <v/>
      </c>
      <c r="AX46" s="91">
        <f t="array" ref="AX46">IF(AX$4&lt;$D46,0,IF(AX$4&gt;$F$21,0,IF(AX$4=$F$21,$F46-SUM($Z46:AW46),MIN($F46*INDEX($AA$24:$DB$24,AX$4-$D46+1),$F46-SUM($Z46:AW46)))))</f>
        <v/>
      </c>
      <c r="AY46" s="91">
        <f t="array" ref="AY46">IF(AY$4&lt;$D46,0,IF(AY$4&gt;$F$21,0,IF(AY$4=$F$21,$F46-SUM($Z46:AX46),MIN($F46*INDEX($AA$24:$DB$24,AY$4-$D46+1),$F46-SUM($Z46:AX46)))))</f>
        <v/>
      </c>
      <c r="AZ46" s="91">
        <f t="array" ref="AZ46">IF(AZ$4&lt;$D46,0,IF(AZ$4&gt;$F$21,0,IF(AZ$4=$F$21,$F46-SUM($Z46:AY46),MIN($F46*INDEX($AA$24:$DB$24,AZ$4-$D46+1),$F46-SUM($Z46:AY46)))))</f>
        <v/>
      </c>
      <c r="BA46" s="91">
        <f t="array" ref="BA46">IF(BA$4&lt;$D46,0,IF(BA$4&gt;$F$21,0,IF(BA$4=$F$21,$F46-SUM($Z46:AZ46),MIN($F46*INDEX($AA$24:$DB$24,BA$4-$D46+1),$F46-SUM($Z46:AZ46)))))</f>
        <v/>
      </c>
      <c r="BB46" s="91">
        <f t="array" ref="BB46">IF(BB$4&lt;$D46,0,IF(BB$4&gt;$F$21,0,IF(BB$4=$F$21,$F46-SUM($Z46:BA46),MIN($F46*INDEX($AA$24:$DB$24,BB$4-$D46+1),$F46-SUM($Z46:BA46)))))</f>
        <v/>
      </c>
      <c r="BC46" s="91">
        <f t="array" ref="BC46">IF(BC$4&lt;$D46,0,IF(BC$4&gt;$F$21,0,IF(BC$4=$F$21,$F46-SUM($Z46:BB46),MIN($F46*INDEX($AA$24:$DB$24,BC$4-$D46+1),$F46-SUM($Z46:BB46)))))</f>
        <v/>
      </c>
      <c r="BD46" s="91">
        <f t="array" ref="BD46">IF(BD$4&lt;$D46,0,IF(BD$4&gt;$F$21,0,IF(BD$4=$F$21,$F46-SUM($Z46:BC46),MIN($F46*INDEX($AA$24:$DB$24,BD$4-$D46+1),$F46-SUM($Z46:BC46)))))</f>
        <v/>
      </c>
      <c r="BE46" s="91">
        <f t="array" ref="BE46">IF(BE$4&lt;$D46,0,IF(BE$4&gt;$F$21,0,IF(BE$4=$F$21,$F46-SUM($Z46:BD46),MIN($F46*INDEX($AA$24:$DB$24,BE$4-$D46+1),$F46-SUM($Z46:BD46)))))</f>
        <v/>
      </c>
      <c r="BF46" s="91">
        <f t="array" ref="BF46">IF(BF$4&lt;$D46,0,IF(BF$4&gt;$F$21,0,IF(BF$4=$F$21,$F46-SUM($Z46:BE46),MIN($F46*INDEX($AA$24:$DB$24,BF$4-$D46+1),$F46-SUM($Z46:BE46)))))</f>
        <v/>
      </c>
      <c r="BG46" s="91">
        <f t="array" ref="BG46">IF(BG$4&lt;$D46,0,IF(BG$4&gt;$F$21,0,IF(BG$4=$F$21,$F46-SUM($Z46:BF46),MIN($F46*INDEX($AA$24:$DB$24,BG$4-$D46+1),$F46-SUM($Z46:BF46)))))</f>
        <v/>
      </c>
      <c r="BH46" s="91">
        <f t="array" ref="BH46">IF(BH$4&lt;$D46,0,IF(BH$4&gt;$F$21,0,IF(BH$4=$F$21,$F46-SUM($Z46:BG46),MIN($F46*INDEX($AA$24:$DB$24,BH$4-$D46+1),$F46-SUM($Z46:BG46)))))</f>
        <v/>
      </c>
      <c r="BI46" s="91">
        <f t="array" ref="BI46">IF(BI$4&lt;$D46,0,IF(BI$4&gt;$F$21,0,IF(BI$4=$F$21,$F46-SUM($Z46:BH46),MIN($F46*INDEX($AA$24:$DB$24,BI$4-$D46+1),$F46-SUM($Z46:BH46)))))</f>
        <v/>
      </c>
      <c r="BJ46" s="91">
        <f t="array" ref="BJ46">IF(BJ$4&lt;$D46,0,IF(BJ$4&gt;$F$21,0,IF(BJ$4=$F$21,$F46-SUM($Z46:BI46),MIN($F46*INDEX($AA$24:$DB$24,BJ$4-$D46+1),$F46-SUM($Z46:BI46)))))</f>
        <v/>
      </c>
      <c r="BK46" s="91">
        <f t="array" ref="BK46">IF(BK$4&lt;$D46,0,IF(BK$4&gt;$F$21,0,IF(BK$4=$F$21,$F46-SUM($Z46:BJ46),MIN($F46*INDEX($AA$24:$DB$24,BK$4-$D46+1),$F46-SUM($Z46:BJ46)))))</f>
        <v/>
      </c>
      <c r="BL46" s="91">
        <f t="array" ref="BL46">IF(BL$4&lt;$D46,0,IF(BL$4&gt;$F$21,0,IF(BL$4=$F$21,$F46-SUM($Z46:BK46),MIN($F46*INDEX($AA$24:$DB$24,BL$4-$D46+1),$F46-SUM($Z46:BK46)))))</f>
        <v/>
      </c>
      <c r="BM46" s="91">
        <f t="array" ref="BM46">IF(BM$4&lt;$D46,0,IF(BM$4&gt;$F$21,0,IF(BM$4=$F$21,$F46-SUM($Z46:BL46),MIN($F46*INDEX($AA$24:$DB$24,BM$4-$D46+1),$F46-SUM($Z46:BL46)))))</f>
        <v/>
      </c>
      <c r="BN46" s="91">
        <f t="array" ref="BN46">IF(BN$4&lt;$D46,0,IF(BN$4&gt;$F$21,0,IF(BN$4=$F$21,$F46-SUM($Z46:BM46),MIN($F46*INDEX($AA$24:$DB$24,BN$4-$D46+1),$F46-SUM($Z46:BM46)))))</f>
        <v/>
      </c>
      <c r="BO46" s="91">
        <f t="array" ref="BO46">IF(BO$4&lt;$D46,0,IF(BO$4&gt;$F$21,0,IF(BO$4=$F$21,$F46-SUM($Z46:BN46),MIN($F46*INDEX($AA$24:$DB$24,BO$4-$D46+1),$F46-SUM($Z46:BN46)))))</f>
        <v/>
      </c>
      <c r="BP46" s="91">
        <f t="array" ref="BP46">IF(BP$4&lt;$D46,0,IF(BP$4&gt;$F$21,0,IF(BP$4=$F$21,$F46-SUM($Z46:BO46),MIN($F46*INDEX($AA$24:$DB$24,BP$4-$D46+1),$F46-SUM($Z46:BO46)))))</f>
        <v/>
      </c>
      <c r="BQ46" s="91">
        <f t="array" ref="BQ46">IF(BQ$4&lt;$D46,0,IF(BQ$4&gt;$F$21,0,IF(BQ$4=$F$21,$F46-SUM($Z46:BP46),MIN($F46*INDEX($AA$24:$DB$24,BQ$4-$D46+1),$F46-SUM($Z46:BP46)))))</f>
        <v/>
      </c>
      <c r="BR46" s="91">
        <f t="array" ref="BR46">IF(BR$4&lt;$D46,0,IF(BR$4&gt;$F$21,0,IF(BR$4=$F$21,$F46-SUM($Z46:BQ46),MIN($F46*INDEX($AA$24:$DB$24,BR$4-$D46+1),$F46-SUM($Z46:BQ46)))))</f>
        <v/>
      </c>
      <c r="BS46" s="91">
        <f t="array" ref="BS46">IF(BS$4&lt;$D46,0,IF(BS$4&gt;$F$21,0,IF(BS$4=$F$21,$F46-SUM($Z46:BR46),MIN($F46*INDEX($AA$24:$DB$24,BS$4-$D46+1),$F46-SUM($Z46:BR46)))))</f>
        <v/>
      </c>
      <c r="BT46" s="91">
        <f t="array" ref="BT46">IF(BT$4&lt;$D46,0,IF(BT$4&gt;$F$21,0,IF(BT$4=$F$21,$F46-SUM($Z46:BS46),MIN($F46*INDEX($AA$24:$DB$24,BT$4-$D46+1),$F46-SUM($Z46:BS46)))))</f>
        <v/>
      </c>
      <c r="BU46" s="91">
        <f t="array" ref="BU46">IF(BU$4&lt;$D46,0,IF(BU$4&gt;$F$21,0,IF(BU$4=$F$21,$F46-SUM($Z46:BT46),MIN($F46*INDEX($AA$24:$DB$24,BU$4-$D46+1),$F46-SUM($Z46:BT46)))))</f>
        <v/>
      </c>
      <c r="BV46" s="91">
        <f t="array" ref="BV46">IF(BV$4&lt;$D46,0,IF(BV$4&gt;$F$21,0,IF(BV$4=$F$21,$F46-SUM($Z46:BU46),MIN($F46*INDEX($AA$24:$DB$24,BV$4-$D46+1),$F46-SUM($Z46:BU46)))))</f>
        <v/>
      </c>
      <c r="BW46" s="91">
        <f t="array" ref="BW46">IF(BW$4&lt;$D46,0,IF(BW$4&gt;$F$21,0,IF(BW$4=$F$21,$F46-SUM($Z46:BV46),MIN($F46*INDEX($AA$24:$DB$24,BW$4-$D46+1),$F46-SUM($Z46:BV46)))))</f>
        <v/>
      </c>
      <c r="BX46" s="91">
        <f t="array" ref="BX46">IF(BX$4&lt;$D46,0,IF(BX$4&gt;$F$21,0,IF(BX$4=$F$21,$F46-SUM($Z46:BW46),MIN($F46*INDEX($AA$24:$DB$24,BX$4-$D46+1),$F46-SUM($Z46:BW46)))))</f>
        <v/>
      </c>
      <c r="BY46" s="91">
        <f t="array" ref="BY46">IF(BY$4&lt;$D46,0,IF(BY$4&gt;$F$21,0,IF(BY$4=$F$21,$F46-SUM($Z46:BX46),MIN($F46*INDEX($AA$24:$DB$24,BY$4-$D46+1),$F46-SUM($Z46:BX46)))))</f>
        <v/>
      </c>
      <c r="BZ46" s="91">
        <f t="array" ref="BZ46">IF(BZ$4&lt;$D46,0,IF(BZ$4&gt;$F$21,0,IF(BZ$4=$F$21,$F46-SUM($Z46:BY46),MIN($F46*INDEX($AA$24:$DB$24,BZ$4-$D46+1),$F46-SUM($Z46:BY46)))))</f>
        <v/>
      </c>
      <c r="CA46" s="91">
        <f t="array" ref="CA46">IF(CA$4&lt;$D46,0,IF(CA$4&gt;$F$21,0,IF(CA$4=$F$21,$F46-SUM($Z46:BZ46),MIN($F46*INDEX($AA$24:$DB$24,CA$4-$D46+1),$F46-SUM($Z46:BZ46)))))</f>
        <v/>
      </c>
      <c r="CB46" s="91">
        <f t="array" ref="CB46">IF(CB$4&lt;$D46,0,IF(CB$4&gt;$F$21,0,IF(CB$4=$F$21,$F46-SUM($Z46:CA46),MIN($F46*INDEX($AA$24:$DB$24,CB$4-$D46+1),$F46-SUM($Z46:CA46)))))</f>
        <v/>
      </c>
      <c r="CC46" s="91">
        <f t="array" ref="CC46">IF(CC$4&lt;$D46,0,IF(CC$4&gt;$F$21,0,IF(CC$4=$F$21,$F46-SUM($Z46:CB46),MIN($F46*INDEX($AA$24:$DB$24,CC$4-$D46+1),$F46-SUM($Z46:CB46)))))</f>
        <v/>
      </c>
      <c r="CD46" s="91">
        <f t="array" ref="CD46">IF(CD$4&lt;$D46,0,IF(CD$4&gt;$F$21,0,IF(CD$4=$F$21,$F46-SUM($Z46:CC46),MIN($F46*INDEX($AA$24:$DB$24,CD$4-$D46+1),$F46-SUM($Z46:CC46)))))</f>
        <v/>
      </c>
      <c r="CE46" s="91">
        <f t="array" ref="CE46">IF(CE$4&lt;$D46,0,IF(CE$4&gt;$F$21,0,IF(CE$4=$F$21,$F46-SUM($Z46:CD46),MIN($F46*INDEX($AA$24:$DB$24,CE$4-$D46+1),$F46-SUM($Z46:CD46)))))</f>
        <v/>
      </c>
      <c r="CF46" s="91">
        <f t="array" ref="CF46">IF(CF$4&lt;$D46,0,IF(CF$4&gt;$F$21,0,IF(CF$4=$F$21,$F46-SUM($Z46:CE46),MIN($F46*INDEX($AA$24:$DB$24,CF$4-$D46+1),$F46-SUM($Z46:CE46)))))</f>
        <v/>
      </c>
      <c r="CG46" s="91">
        <f t="array" ref="CG46">IF(CG$4&lt;$D46,0,IF(CG$4&gt;$F$21,0,IF(CG$4=$F$21,$F46-SUM($Z46:CF46),MIN($F46*INDEX($AA$24:$DB$24,CG$4-$D46+1),$F46-SUM($Z46:CF46)))))</f>
        <v/>
      </c>
      <c r="CH46" s="91">
        <f t="array" ref="CH46">IF(CH$4&lt;$D46,0,IF(CH$4&gt;$F$21,0,IF(CH$4=$F$21,$F46-SUM($Z46:CG46),MIN($F46*INDEX($AA$24:$DB$24,CH$4-$D46+1),$F46-SUM($Z46:CG46)))))</f>
        <v/>
      </c>
      <c r="CI46" s="91">
        <f t="array" ref="CI46">IF(CI$4&lt;$D46,0,IF(CI$4&gt;$F$21,0,IF(CI$4=$F$21,$F46-SUM($Z46:CH46),MIN($F46*INDEX($AA$24:$DB$24,CI$4-$D46+1),$F46-SUM($Z46:CH46)))))</f>
        <v/>
      </c>
      <c r="CJ46" s="91">
        <f t="array" ref="CJ46">IF(CJ$4&lt;$D46,0,IF(CJ$4&gt;$F$21,0,IF(CJ$4=$F$21,$F46-SUM($Z46:CI46),MIN($F46*INDEX($AA$24:$DB$24,CJ$4-$D46+1),$F46-SUM($Z46:CI46)))))</f>
        <v/>
      </c>
      <c r="CK46" s="91">
        <f t="array" ref="CK46">IF(CK$4&lt;$D46,0,IF(CK$4&gt;$F$21,0,IF(CK$4=$F$21,$F46-SUM($Z46:CJ46),MIN($F46*INDEX($AA$24:$DB$24,CK$4-$D46+1),$F46-SUM($Z46:CJ46)))))</f>
        <v/>
      </c>
      <c r="CL46" s="91">
        <f t="array" ref="CL46">IF(CL$4&lt;$D46,0,IF(CL$4&gt;$F$21,0,IF(CL$4=$F$21,$F46-SUM($Z46:CK46),MIN($F46*INDEX($AA$24:$DB$24,CL$4-$D46+1),$F46-SUM($Z46:CK46)))))</f>
        <v/>
      </c>
      <c r="CM46" s="91">
        <f t="array" ref="CM46">IF(CM$4&lt;$D46,0,IF(CM$4&gt;$F$21,0,IF(CM$4=$F$21,$F46-SUM($Z46:CL46),MIN($F46*INDEX($AA$24:$DB$24,CM$4-$D46+1),$F46-SUM($Z46:CL46)))))</f>
        <v/>
      </c>
      <c r="CN46" s="91">
        <f t="array" ref="CN46">IF(CN$4&lt;$D46,0,IF(CN$4&gt;$F$21,0,IF(CN$4=$F$21,$F46-SUM($Z46:CM46),MIN($F46*INDEX($AA$24:$DB$24,CN$4-$D46+1),$F46-SUM($Z46:CM46)))))</f>
        <v/>
      </c>
      <c r="CO46" s="91">
        <f t="array" ref="CO46">IF(CO$4&lt;$D46,0,IF(CO$4&gt;$F$21,0,IF(CO$4=$F$21,$F46-SUM($Z46:CN46),MIN($F46*INDEX($AA$24:$DB$24,CO$4-$D46+1),$F46-SUM($Z46:CN46)))))</f>
        <v/>
      </c>
      <c r="CP46" s="91">
        <f t="array" ref="CP46">IF(CP$4&lt;$D46,0,IF(CP$4&gt;$F$21,0,IF(CP$4=$F$21,$F46-SUM($Z46:CO46),MIN($F46*INDEX($AA$24:$DB$24,CP$4-$D46+1),$F46-SUM($Z46:CO46)))))</f>
        <v/>
      </c>
      <c r="CQ46" s="91">
        <f t="array" ref="CQ46">IF(CQ$4&lt;$D46,0,IF(CQ$4&gt;$F$21,0,IF(CQ$4=$F$21,$F46-SUM($Z46:CP46),MIN($F46*INDEX($AA$24:$DB$24,CQ$4-$D46+1),$F46-SUM($Z46:CP46)))))</f>
        <v/>
      </c>
      <c r="CR46" s="91">
        <f t="array" ref="CR46">IF(CR$4&lt;$D46,0,IF(CR$4&gt;$F$21,0,IF(CR$4=$F$21,$F46-SUM($Z46:CQ46),MIN($F46*INDEX($AA$24:$DB$24,CR$4-$D46+1),$F46-SUM($Z46:CQ46)))))</f>
        <v/>
      </c>
      <c r="CS46" s="91">
        <f t="array" ref="CS46">IF(CS$4&lt;$D46,0,IF(CS$4&gt;$F$21,0,IF(CS$4=$F$21,$F46-SUM($Z46:CR46),MIN($F46*INDEX($AA$24:$DB$24,CS$4-$D46+1),$F46-SUM($Z46:CR46)))))</f>
        <v/>
      </c>
      <c r="CT46" s="91">
        <f t="array" ref="CT46">IF(CT$4&lt;$D46,0,IF(CT$4&gt;$F$21,0,IF(CT$4=$F$21,$F46-SUM($Z46:CS46),MIN($F46*INDEX($AA$24:$DB$24,CT$4-$D46+1),$F46-SUM($Z46:CS46)))))</f>
        <v/>
      </c>
      <c r="CU46" s="91">
        <f t="array" ref="CU46">IF(CU$4&lt;$D46,0,IF(CU$4&gt;$F$21,0,IF(CU$4=$F$21,$F46-SUM($Z46:CT46),MIN($F46*INDEX($AA$24:$DB$24,CU$4-$D46+1),$F46-SUM($Z46:CT46)))))</f>
        <v/>
      </c>
      <c r="CV46" s="91">
        <f t="array" ref="CV46">IF(CV$4&lt;$D46,0,IF(CV$4&gt;$F$21,0,IF(CV$4=$F$21,$F46-SUM($Z46:CU46),MIN($F46*INDEX($AA$24:$DB$24,CV$4-$D46+1),$F46-SUM($Z46:CU46)))))</f>
        <v/>
      </c>
      <c r="CW46" s="91">
        <f t="array" ref="CW46">IF(CW$4&lt;$D46,0,IF(CW$4&gt;$F$21,0,IF(CW$4=$F$21,$F46-SUM($Z46:CV46),MIN($F46*INDEX($AA$24:$DB$24,CW$4-$D46+1),$F46-SUM($Z46:CV46)))))</f>
        <v/>
      </c>
      <c r="CX46" s="91">
        <f t="array" ref="CX46">IF(CX$4&lt;$D46,0,IF(CX$4&gt;$F$21,0,IF(CX$4=$F$21,$F46-SUM($Z46:CW46),MIN($F46*INDEX($AA$24:$DB$24,CX$4-$D46+1),$F46-SUM($Z46:CW46)))))</f>
        <v/>
      </c>
      <c r="CY46" s="91">
        <f t="array" ref="CY46">IF(CY$4&lt;$D46,0,IF(CY$4&gt;$F$21,0,IF(CY$4=$F$21,$F46-SUM($Z46:CX46),MIN($F46*INDEX($AA$24:$DB$24,CY$4-$D46+1),$F46-SUM($Z46:CX46)))))</f>
        <v/>
      </c>
      <c r="CZ46" s="91">
        <f t="array" ref="CZ46">IF(CZ$4&lt;$D46,0,IF(CZ$4&gt;$F$21,0,IF(CZ$4=$F$21,$F46-SUM($Z46:CY46),MIN($F46*INDEX($AA$24:$DB$24,CZ$4-$D46+1),$F46-SUM($Z46:CY46)))))</f>
        <v/>
      </c>
      <c r="DA46" s="91">
        <f t="array" ref="DA46">IF(DA$4&lt;$D46,0,IF(DA$4&gt;$F$21,0,IF(DA$4=$F$21,$F46-SUM($Z46:CZ46),MIN($F46*INDEX($AA$24:$DB$24,DA$4-$D46+1),$F46-SUM($Z46:CZ46)))))</f>
        <v/>
      </c>
      <c r="DB46" s="91">
        <f t="array" ref="DB46">IF(DB$4&lt;$D46,0,IF(DB$4&gt;$F$21,0,IF(DB$4=$F$21,$F46-SUM($Z46:DA46),MIN($F46*INDEX($AA$24:$DB$24,DB$4-$D46+1),$F46-SUM($Z46:DA46)))))</f>
        <v/>
      </c>
    </row>
    <row r="47" outlineLevel="3">
      <c r="D47" s="2" t="n">
        <v>22</v>
      </c>
      <c r="E47" s="2" t="inlineStr">
        <is>
          <t>Total Capex Year 22</t>
        </is>
      </c>
      <c r="F47" s="87" t="n">
        <v>0</v>
      </c>
      <c r="G47" s="87">
        <f>SUM(AA47:DB47)-F47</f>
        <v/>
      </c>
      <c r="AA47" s="91">
        <f t="array" ref="AA47">IF(AA$4&lt;$D47,0,IF(AA$4&gt;$F$21,0,IF(AA$4=$F$21,$F47-SUM($Z47:Z47),MIN($F47*INDEX($AA$24:$DB$24,AA$4-$D47+1),$F47-SUM($Z47:Z47)))))</f>
        <v/>
      </c>
      <c r="AB47" s="91">
        <f t="array" ref="AB47">IF(AB$4&lt;$D47,0,IF(AB$4&gt;$F$21,0,IF(AB$4=$F$21,$F47-SUM($Z47:AA47),MIN($F47*INDEX($AA$24:$DB$24,AB$4-$D47+1),$F47-SUM($Z47:AA47)))))</f>
        <v/>
      </c>
      <c r="AC47" s="91">
        <f t="array" ref="AC47">IF(AC$4&lt;$D47,0,IF(AC$4&gt;$F$21,0,IF(AC$4=$F$21,$F47-SUM($Z47:AB47),MIN($F47*INDEX($AA$24:$DB$24,AC$4-$D47+1),$F47-SUM($Z47:AB47)))))</f>
        <v/>
      </c>
      <c r="AD47" s="91">
        <f t="array" ref="AD47">IF(AD$4&lt;$D47,0,IF(AD$4&gt;$F$21,0,IF(AD$4=$F$21,$F47-SUM($Z47:AC47),MIN($F47*INDEX($AA$24:$DB$24,AD$4-$D47+1),$F47-SUM($Z47:AC47)))))</f>
        <v/>
      </c>
      <c r="AE47" s="91">
        <f t="array" ref="AE47">IF(AE$4&lt;$D47,0,IF(AE$4&gt;$F$21,0,IF(AE$4=$F$21,$F47-SUM($Z47:AD47),MIN($F47*INDEX($AA$24:$DB$24,AE$4-$D47+1),$F47-SUM($Z47:AD47)))))</f>
        <v/>
      </c>
      <c r="AF47" s="91">
        <f t="array" ref="AF47">IF(AF$4&lt;$D47,0,IF(AF$4&gt;$F$21,0,IF(AF$4=$F$21,$F47-SUM($Z47:AE47),MIN($F47*INDEX($AA$24:$DB$24,AF$4-$D47+1),$F47-SUM($Z47:AE47)))))</f>
        <v/>
      </c>
      <c r="AG47" s="91">
        <f t="array" ref="AG47">IF(AG$4&lt;$D47,0,IF(AG$4&gt;$F$21,0,IF(AG$4=$F$21,$F47-SUM($Z47:AF47),MIN($F47*INDEX($AA$24:$DB$24,AG$4-$D47+1),$F47-SUM($Z47:AF47)))))</f>
        <v/>
      </c>
      <c r="AH47" s="91">
        <f t="array" ref="AH47">IF(AH$4&lt;$D47,0,IF(AH$4&gt;$F$21,0,IF(AH$4=$F$21,$F47-SUM($Z47:AG47),MIN($F47*INDEX($AA$24:$DB$24,AH$4-$D47+1),$F47-SUM($Z47:AG47)))))</f>
        <v/>
      </c>
      <c r="AI47" s="91">
        <f t="array" ref="AI47">IF(AI$4&lt;$D47,0,IF(AI$4&gt;$F$21,0,IF(AI$4=$F$21,$F47-SUM($Z47:AH47),MIN($F47*INDEX($AA$24:$DB$24,AI$4-$D47+1),$F47-SUM($Z47:AH47)))))</f>
        <v/>
      </c>
      <c r="AJ47" s="91">
        <f t="array" ref="AJ47">IF(AJ$4&lt;$D47,0,IF(AJ$4&gt;$F$21,0,IF(AJ$4=$F$21,$F47-SUM($Z47:AI47),MIN($F47*INDEX($AA$24:$DB$24,AJ$4-$D47+1),$F47-SUM($Z47:AI47)))))</f>
        <v/>
      </c>
      <c r="AK47" s="91">
        <f t="array" ref="AK47">IF(AK$4&lt;$D47,0,IF(AK$4&gt;$F$21,0,IF(AK$4=$F$21,$F47-SUM($Z47:AJ47),MIN($F47*INDEX($AA$24:$DB$24,AK$4-$D47+1),$F47-SUM($Z47:AJ47)))))</f>
        <v/>
      </c>
      <c r="AL47" s="91">
        <f t="array" ref="AL47">IF(AL$4&lt;$D47,0,IF(AL$4&gt;$F$21,0,IF(AL$4=$F$21,$F47-SUM($Z47:AK47),MIN($F47*INDEX($AA$24:$DB$24,AL$4-$D47+1),$F47-SUM($Z47:AK47)))))</f>
        <v/>
      </c>
      <c r="AM47" s="91">
        <f t="array" ref="AM47">IF(AM$4&lt;$D47,0,IF(AM$4&gt;$F$21,0,IF(AM$4=$F$21,$F47-SUM($Z47:AL47),MIN($F47*INDEX($AA$24:$DB$24,AM$4-$D47+1),$F47-SUM($Z47:AL47)))))</f>
        <v/>
      </c>
      <c r="AN47" s="91">
        <f t="array" ref="AN47">IF(AN$4&lt;$D47,0,IF(AN$4&gt;$F$21,0,IF(AN$4=$F$21,$F47-SUM($Z47:AM47),MIN($F47*INDEX($AA$24:$DB$24,AN$4-$D47+1),$F47-SUM($Z47:AM47)))))</f>
        <v/>
      </c>
      <c r="AO47" s="91">
        <f t="array" ref="AO47">IF(AO$4&lt;$D47,0,IF(AO$4&gt;$F$21,0,IF(AO$4=$F$21,$F47-SUM($Z47:AN47),MIN($F47*INDEX($AA$24:$DB$24,AO$4-$D47+1),$F47-SUM($Z47:AN47)))))</f>
        <v/>
      </c>
      <c r="AP47" s="91">
        <f t="array" ref="AP47">IF(AP$4&lt;$D47,0,IF(AP$4&gt;$F$21,0,IF(AP$4=$F$21,$F47-SUM($Z47:AO47),MIN($F47*INDEX($AA$24:$DB$24,AP$4-$D47+1),$F47-SUM($Z47:AO47)))))</f>
        <v/>
      </c>
      <c r="AQ47" s="91">
        <f t="array" ref="AQ47">IF(AQ$4&lt;$D47,0,IF(AQ$4&gt;$F$21,0,IF(AQ$4=$F$21,$F47-SUM($Z47:AP47),MIN($F47*INDEX($AA$24:$DB$24,AQ$4-$D47+1),$F47-SUM($Z47:AP47)))))</f>
        <v/>
      </c>
      <c r="AR47" s="91">
        <f t="array" ref="AR47">IF(AR$4&lt;$D47,0,IF(AR$4&gt;$F$21,0,IF(AR$4=$F$21,$F47-SUM($Z47:AQ47),MIN($F47*INDEX($AA$24:$DB$24,AR$4-$D47+1),$F47-SUM($Z47:AQ47)))))</f>
        <v/>
      </c>
      <c r="AS47" s="91">
        <f t="array" ref="AS47">IF(AS$4&lt;$D47,0,IF(AS$4&gt;$F$21,0,IF(AS$4=$F$21,$F47-SUM($Z47:AR47),MIN($F47*INDEX($AA$24:$DB$24,AS$4-$D47+1),$F47-SUM($Z47:AR47)))))</f>
        <v/>
      </c>
      <c r="AT47" s="91">
        <f t="array" ref="AT47">IF(AT$4&lt;$D47,0,IF(AT$4&gt;$F$21,0,IF(AT$4=$F$21,$F47-SUM($Z47:AS47),MIN($F47*INDEX($AA$24:$DB$24,AT$4-$D47+1),$F47-SUM($Z47:AS47)))))</f>
        <v/>
      </c>
      <c r="AU47" s="91">
        <f t="array" ref="AU47">IF(AU$4&lt;$D47,0,IF(AU$4&gt;$F$21,0,IF(AU$4=$F$21,$F47-SUM($Z47:AT47),MIN($F47*INDEX($AA$24:$DB$24,AU$4-$D47+1),$F47-SUM($Z47:AT47)))))</f>
        <v/>
      </c>
      <c r="AV47" s="91">
        <f t="array" ref="AV47">IF(AV$4&lt;$D47,0,IF(AV$4&gt;$F$21,0,IF(AV$4=$F$21,$F47-SUM($Z47:AU47),MIN($F47*INDEX($AA$24:$DB$24,AV$4-$D47+1),$F47-SUM($Z47:AU47)))))</f>
        <v/>
      </c>
      <c r="AW47" s="91">
        <f t="array" ref="AW47">IF(AW$4&lt;$D47,0,IF(AW$4&gt;$F$21,0,IF(AW$4=$F$21,$F47-SUM($Z47:AV47),MIN($F47*INDEX($AA$24:$DB$24,AW$4-$D47+1),$F47-SUM($Z47:AV47)))))</f>
        <v/>
      </c>
      <c r="AX47" s="91">
        <f t="array" ref="AX47">IF(AX$4&lt;$D47,0,IF(AX$4&gt;$F$21,0,IF(AX$4=$F$21,$F47-SUM($Z47:AW47),MIN($F47*INDEX($AA$24:$DB$24,AX$4-$D47+1),$F47-SUM($Z47:AW47)))))</f>
        <v/>
      </c>
      <c r="AY47" s="91">
        <f t="array" ref="AY47">IF(AY$4&lt;$D47,0,IF(AY$4&gt;$F$21,0,IF(AY$4=$F$21,$F47-SUM($Z47:AX47),MIN($F47*INDEX($AA$24:$DB$24,AY$4-$D47+1),$F47-SUM($Z47:AX47)))))</f>
        <v/>
      </c>
      <c r="AZ47" s="91">
        <f t="array" ref="AZ47">IF(AZ$4&lt;$D47,0,IF(AZ$4&gt;$F$21,0,IF(AZ$4=$F$21,$F47-SUM($Z47:AY47),MIN($F47*INDEX($AA$24:$DB$24,AZ$4-$D47+1),$F47-SUM($Z47:AY47)))))</f>
        <v/>
      </c>
      <c r="BA47" s="91">
        <f t="array" ref="BA47">IF(BA$4&lt;$D47,0,IF(BA$4&gt;$F$21,0,IF(BA$4=$F$21,$F47-SUM($Z47:AZ47),MIN($F47*INDEX($AA$24:$DB$24,BA$4-$D47+1),$F47-SUM($Z47:AZ47)))))</f>
        <v/>
      </c>
      <c r="BB47" s="91">
        <f t="array" ref="BB47">IF(BB$4&lt;$D47,0,IF(BB$4&gt;$F$21,0,IF(BB$4=$F$21,$F47-SUM($Z47:BA47),MIN($F47*INDEX($AA$24:$DB$24,BB$4-$D47+1),$F47-SUM($Z47:BA47)))))</f>
        <v/>
      </c>
      <c r="BC47" s="91">
        <f t="array" ref="BC47">IF(BC$4&lt;$D47,0,IF(BC$4&gt;$F$21,0,IF(BC$4=$F$21,$F47-SUM($Z47:BB47),MIN($F47*INDEX($AA$24:$DB$24,BC$4-$D47+1),$F47-SUM($Z47:BB47)))))</f>
        <v/>
      </c>
      <c r="BD47" s="91">
        <f t="array" ref="BD47">IF(BD$4&lt;$D47,0,IF(BD$4&gt;$F$21,0,IF(BD$4=$F$21,$F47-SUM($Z47:BC47),MIN($F47*INDEX($AA$24:$DB$24,BD$4-$D47+1),$F47-SUM($Z47:BC47)))))</f>
        <v/>
      </c>
      <c r="BE47" s="91">
        <f t="array" ref="BE47">IF(BE$4&lt;$D47,0,IF(BE$4&gt;$F$21,0,IF(BE$4=$F$21,$F47-SUM($Z47:BD47),MIN($F47*INDEX($AA$24:$DB$24,BE$4-$D47+1),$F47-SUM($Z47:BD47)))))</f>
        <v/>
      </c>
      <c r="BF47" s="91">
        <f t="array" ref="BF47">IF(BF$4&lt;$D47,0,IF(BF$4&gt;$F$21,0,IF(BF$4=$F$21,$F47-SUM($Z47:BE47),MIN($F47*INDEX($AA$24:$DB$24,BF$4-$D47+1),$F47-SUM($Z47:BE47)))))</f>
        <v/>
      </c>
      <c r="BG47" s="91">
        <f t="array" ref="BG47">IF(BG$4&lt;$D47,0,IF(BG$4&gt;$F$21,0,IF(BG$4=$F$21,$F47-SUM($Z47:BF47),MIN($F47*INDEX($AA$24:$DB$24,BG$4-$D47+1),$F47-SUM($Z47:BF47)))))</f>
        <v/>
      </c>
      <c r="BH47" s="91">
        <f t="array" ref="BH47">IF(BH$4&lt;$D47,0,IF(BH$4&gt;$F$21,0,IF(BH$4=$F$21,$F47-SUM($Z47:BG47),MIN($F47*INDEX($AA$24:$DB$24,BH$4-$D47+1),$F47-SUM($Z47:BG47)))))</f>
        <v/>
      </c>
      <c r="BI47" s="91">
        <f t="array" ref="BI47">IF(BI$4&lt;$D47,0,IF(BI$4&gt;$F$21,0,IF(BI$4=$F$21,$F47-SUM($Z47:BH47),MIN($F47*INDEX($AA$24:$DB$24,BI$4-$D47+1),$F47-SUM($Z47:BH47)))))</f>
        <v/>
      </c>
      <c r="BJ47" s="91">
        <f t="array" ref="BJ47">IF(BJ$4&lt;$D47,0,IF(BJ$4&gt;$F$21,0,IF(BJ$4=$F$21,$F47-SUM($Z47:BI47),MIN($F47*INDEX($AA$24:$DB$24,BJ$4-$D47+1),$F47-SUM($Z47:BI47)))))</f>
        <v/>
      </c>
      <c r="BK47" s="91">
        <f t="array" ref="BK47">IF(BK$4&lt;$D47,0,IF(BK$4&gt;$F$21,0,IF(BK$4=$F$21,$F47-SUM($Z47:BJ47),MIN($F47*INDEX($AA$24:$DB$24,BK$4-$D47+1),$F47-SUM($Z47:BJ47)))))</f>
        <v/>
      </c>
      <c r="BL47" s="91">
        <f t="array" ref="BL47">IF(BL$4&lt;$D47,0,IF(BL$4&gt;$F$21,0,IF(BL$4=$F$21,$F47-SUM($Z47:BK47),MIN($F47*INDEX($AA$24:$DB$24,BL$4-$D47+1),$F47-SUM($Z47:BK47)))))</f>
        <v/>
      </c>
      <c r="BM47" s="91">
        <f t="array" ref="BM47">IF(BM$4&lt;$D47,0,IF(BM$4&gt;$F$21,0,IF(BM$4=$F$21,$F47-SUM($Z47:BL47),MIN($F47*INDEX($AA$24:$DB$24,BM$4-$D47+1),$F47-SUM($Z47:BL47)))))</f>
        <v/>
      </c>
      <c r="BN47" s="91">
        <f t="array" ref="BN47">IF(BN$4&lt;$D47,0,IF(BN$4&gt;$F$21,0,IF(BN$4=$F$21,$F47-SUM($Z47:BM47),MIN($F47*INDEX($AA$24:$DB$24,BN$4-$D47+1),$F47-SUM($Z47:BM47)))))</f>
        <v/>
      </c>
      <c r="BO47" s="91">
        <f t="array" ref="BO47">IF(BO$4&lt;$D47,0,IF(BO$4&gt;$F$21,0,IF(BO$4=$F$21,$F47-SUM($Z47:BN47),MIN($F47*INDEX($AA$24:$DB$24,BO$4-$D47+1),$F47-SUM($Z47:BN47)))))</f>
        <v/>
      </c>
      <c r="BP47" s="91">
        <f t="array" ref="BP47">IF(BP$4&lt;$D47,0,IF(BP$4&gt;$F$21,0,IF(BP$4=$F$21,$F47-SUM($Z47:BO47),MIN($F47*INDEX($AA$24:$DB$24,BP$4-$D47+1),$F47-SUM($Z47:BO47)))))</f>
        <v/>
      </c>
      <c r="BQ47" s="91">
        <f t="array" ref="BQ47">IF(BQ$4&lt;$D47,0,IF(BQ$4&gt;$F$21,0,IF(BQ$4=$F$21,$F47-SUM($Z47:BP47),MIN($F47*INDEX($AA$24:$DB$24,BQ$4-$D47+1),$F47-SUM($Z47:BP47)))))</f>
        <v/>
      </c>
      <c r="BR47" s="91">
        <f t="array" ref="BR47">IF(BR$4&lt;$D47,0,IF(BR$4&gt;$F$21,0,IF(BR$4=$F$21,$F47-SUM($Z47:BQ47),MIN($F47*INDEX($AA$24:$DB$24,BR$4-$D47+1),$F47-SUM($Z47:BQ47)))))</f>
        <v/>
      </c>
      <c r="BS47" s="91">
        <f t="array" ref="BS47">IF(BS$4&lt;$D47,0,IF(BS$4&gt;$F$21,0,IF(BS$4=$F$21,$F47-SUM($Z47:BR47),MIN($F47*INDEX($AA$24:$DB$24,BS$4-$D47+1),$F47-SUM($Z47:BR47)))))</f>
        <v/>
      </c>
      <c r="BT47" s="91">
        <f t="array" ref="BT47">IF(BT$4&lt;$D47,0,IF(BT$4&gt;$F$21,0,IF(BT$4=$F$21,$F47-SUM($Z47:BS47),MIN($F47*INDEX($AA$24:$DB$24,BT$4-$D47+1),$F47-SUM($Z47:BS47)))))</f>
        <v/>
      </c>
      <c r="BU47" s="91">
        <f t="array" ref="BU47">IF(BU$4&lt;$D47,0,IF(BU$4&gt;$F$21,0,IF(BU$4=$F$21,$F47-SUM($Z47:BT47),MIN($F47*INDEX($AA$24:$DB$24,BU$4-$D47+1),$F47-SUM($Z47:BT47)))))</f>
        <v/>
      </c>
      <c r="BV47" s="91">
        <f t="array" ref="BV47">IF(BV$4&lt;$D47,0,IF(BV$4&gt;$F$21,0,IF(BV$4=$F$21,$F47-SUM($Z47:BU47),MIN($F47*INDEX($AA$24:$DB$24,BV$4-$D47+1),$F47-SUM($Z47:BU47)))))</f>
        <v/>
      </c>
      <c r="BW47" s="91">
        <f t="array" ref="BW47">IF(BW$4&lt;$D47,0,IF(BW$4&gt;$F$21,0,IF(BW$4=$F$21,$F47-SUM($Z47:BV47),MIN($F47*INDEX($AA$24:$DB$24,BW$4-$D47+1),$F47-SUM($Z47:BV47)))))</f>
        <v/>
      </c>
      <c r="BX47" s="91">
        <f t="array" ref="BX47">IF(BX$4&lt;$D47,0,IF(BX$4&gt;$F$21,0,IF(BX$4=$F$21,$F47-SUM($Z47:BW47),MIN($F47*INDEX($AA$24:$DB$24,BX$4-$D47+1),$F47-SUM($Z47:BW47)))))</f>
        <v/>
      </c>
      <c r="BY47" s="91">
        <f t="array" ref="BY47">IF(BY$4&lt;$D47,0,IF(BY$4&gt;$F$21,0,IF(BY$4=$F$21,$F47-SUM($Z47:BX47),MIN($F47*INDEX($AA$24:$DB$24,BY$4-$D47+1),$F47-SUM($Z47:BX47)))))</f>
        <v/>
      </c>
      <c r="BZ47" s="91">
        <f t="array" ref="BZ47">IF(BZ$4&lt;$D47,0,IF(BZ$4&gt;$F$21,0,IF(BZ$4=$F$21,$F47-SUM($Z47:BY47),MIN($F47*INDEX($AA$24:$DB$24,BZ$4-$D47+1),$F47-SUM($Z47:BY47)))))</f>
        <v/>
      </c>
      <c r="CA47" s="91">
        <f t="array" ref="CA47">IF(CA$4&lt;$D47,0,IF(CA$4&gt;$F$21,0,IF(CA$4=$F$21,$F47-SUM($Z47:BZ47),MIN($F47*INDEX($AA$24:$DB$24,CA$4-$D47+1),$F47-SUM($Z47:BZ47)))))</f>
        <v/>
      </c>
      <c r="CB47" s="91">
        <f t="array" ref="CB47">IF(CB$4&lt;$D47,0,IF(CB$4&gt;$F$21,0,IF(CB$4=$F$21,$F47-SUM($Z47:CA47),MIN($F47*INDEX($AA$24:$DB$24,CB$4-$D47+1),$F47-SUM($Z47:CA47)))))</f>
        <v/>
      </c>
      <c r="CC47" s="91">
        <f t="array" ref="CC47">IF(CC$4&lt;$D47,0,IF(CC$4&gt;$F$21,0,IF(CC$4=$F$21,$F47-SUM($Z47:CB47),MIN($F47*INDEX($AA$24:$DB$24,CC$4-$D47+1),$F47-SUM($Z47:CB47)))))</f>
        <v/>
      </c>
      <c r="CD47" s="91">
        <f t="array" ref="CD47">IF(CD$4&lt;$D47,0,IF(CD$4&gt;$F$21,0,IF(CD$4=$F$21,$F47-SUM($Z47:CC47),MIN($F47*INDEX($AA$24:$DB$24,CD$4-$D47+1),$F47-SUM($Z47:CC47)))))</f>
        <v/>
      </c>
      <c r="CE47" s="91">
        <f t="array" ref="CE47">IF(CE$4&lt;$D47,0,IF(CE$4&gt;$F$21,0,IF(CE$4=$F$21,$F47-SUM($Z47:CD47),MIN($F47*INDEX($AA$24:$DB$24,CE$4-$D47+1),$F47-SUM($Z47:CD47)))))</f>
        <v/>
      </c>
      <c r="CF47" s="91">
        <f t="array" ref="CF47">IF(CF$4&lt;$D47,0,IF(CF$4&gt;$F$21,0,IF(CF$4=$F$21,$F47-SUM($Z47:CE47),MIN($F47*INDEX($AA$24:$DB$24,CF$4-$D47+1),$F47-SUM($Z47:CE47)))))</f>
        <v/>
      </c>
      <c r="CG47" s="91">
        <f t="array" ref="CG47">IF(CG$4&lt;$D47,0,IF(CG$4&gt;$F$21,0,IF(CG$4=$F$21,$F47-SUM($Z47:CF47),MIN($F47*INDEX($AA$24:$DB$24,CG$4-$D47+1),$F47-SUM($Z47:CF47)))))</f>
        <v/>
      </c>
      <c r="CH47" s="91">
        <f t="array" ref="CH47">IF(CH$4&lt;$D47,0,IF(CH$4&gt;$F$21,0,IF(CH$4=$F$21,$F47-SUM($Z47:CG47),MIN($F47*INDEX($AA$24:$DB$24,CH$4-$D47+1),$F47-SUM($Z47:CG47)))))</f>
        <v/>
      </c>
      <c r="CI47" s="91">
        <f t="array" ref="CI47">IF(CI$4&lt;$D47,0,IF(CI$4&gt;$F$21,0,IF(CI$4=$F$21,$F47-SUM($Z47:CH47),MIN($F47*INDEX($AA$24:$DB$24,CI$4-$D47+1),$F47-SUM($Z47:CH47)))))</f>
        <v/>
      </c>
      <c r="CJ47" s="91">
        <f t="array" ref="CJ47">IF(CJ$4&lt;$D47,0,IF(CJ$4&gt;$F$21,0,IF(CJ$4=$F$21,$F47-SUM($Z47:CI47),MIN($F47*INDEX($AA$24:$DB$24,CJ$4-$D47+1),$F47-SUM($Z47:CI47)))))</f>
        <v/>
      </c>
      <c r="CK47" s="91">
        <f t="array" ref="CK47">IF(CK$4&lt;$D47,0,IF(CK$4&gt;$F$21,0,IF(CK$4=$F$21,$F47-SUM($Z47:CJ47),MIN($F47*INDEX($AA$24:$DB$24,CK$4-$D47+1),$F47-SUM($Z47:CJ47)))))</f>
        <v/>
      </c>
      <c r="CL47" s="91">
        <f t="array" ref="CL47">IF(CL$4&lt;$D47,0,IF(CL$4&gt;$F$21,0,IF(CL$4=$F$21,$F47-SUM($Z47:CK47),MIN($F47*INDEX($AA$24:$DB$24,CL$4-$D47+1),$F47-SUM($Z47:CK47)))))</f>
        <v/>
      </c>
      <c r="CM47" s="91">
        <f t="array" ref="CM47">IF(CM$4&lt;$D47,0,IF(CM$4&gt;$F$21,0,IF(CM$4=$F$21,$F47-SUM($Z47:CL47),MIN($F47*INDEX($AA$24:$DB$24,CM$4-$D47+1),$F47-SUM($Z47:CL47)))))</f>
        <v/>
      </c>
      <c r="CN47" s="91">
        <f t="array" ref="CN47">IF(CN$4&lt;$D47,0,IF(CN$4&gt;$F$21,0,IF(CN$4=$F$21,$F47-SUM($Z47:CM47),MIN($F47*INDEX($AA$24:$DB$24,CN$4-$D47+1),$F47-SUM($Z47:CM47)))))</f>
        <v/>
      </c>
      <c r="CO47" s="91">
        <f t="array" ref="CO47">IF(CO$4&lt;$D47,0,IF(CO$4&gt;$F$21,0,IF(CO$4=$F$21,$F47-SUM($Z47:CN47),MIN($F47*INDEX($AA$24:$DB$24,CO$4-$D47+1),$F47-SUM($Z47:CN47)))))</f>
        <v/>
      </c>
      <c r="CP47" s="91">
        <f t="array" ref="CP47">IF(CP$4&lt;$D47,0,IF(CP$4&gt;$F$21,0,IF(CP$4=$F$21,$F47-SUM($Z47:CO47),MIN($F47*INDEX($AA$24:$DB$24,CP$4-$D47+1),$F47-SUM($Z47:CO47)))))</f>
        <v/>
      </c>
      <c r="CQ47" s="91">
        <f t="array" ref="CQ47">IF(CQ$4&lt;$D47,0,IF(CQ$4&gt;$F$21,0,IF(CQ$4=$F$21,$F47-SUM($Z47:CP47),MIN($F47*INDEX($AA$24:$DB$24,CQ$4-$D47+1),$F47-SUM($Z47:CP47)))))</f>
        <v/>
      </c>
      <c r="CR47" s="91">
        <f t="array" ref="CR47">IF(CR$4&lt;$D47,0,IF(CR$4&gt;$F$21,0,IF(CR$4=$F$21,$F47-SUM($Z47:CQ47),MIN($F47*INDEX($AA$24:$DB$24,CR$4-$D47+1),$F47-SUM($Z47:CQ47)))))</f>
        <v/>
      </c>
      <c r="CS47" s="91">
        <f t="array" ref="CS47">IF(CS$4&lt;$D47,0,IF(CS$4&gt;$F$21,0,IF(CS$4=$F$21,$F47-SUM($Z47:CR47),MIN($F47*INDEX($AA$24:$DB$24,CS$4-$D47+1),$F47-SUM($Z47:CR47)))))</f>
        <v/>
      </c>
      <c r="CT47" s="91">
        <f t="array" ref="CT47">IF(CT$4&lt;$D47,0,IF(CT$4&gt;$F$21,0,IF(CT$4=$F$21,$F47-SUM($Z47:CS47),MIN($F47*INDEX($AA$24:$DB$24,CT$4-$D47+1),$F47-SUM($Z47:CS47)))))</f>
        <v/>
      </c>
      <c r="CU47" s="91">
        <f t="array" ref="CU47">IF(CU$4&lt;$D47,0,IF(CU$4&gt;$F$21,0,IF(CU$4=$F$21,$F47-SUM($Z47:CT47),MIN($F47*INDEX($AA$24:$DB$24,CU$4-$D47+1),$F47-SUM($Z47:CT47)))))</f>
        <v/>
      </c>
      <c r="CV47" s="91">
        <f t="array" ref="CV47">IF(CV$4&lt;$D47,0,IF(CV$4&gt;$F$21,0,IF(CV$4=$F$21,$F47-SUM($Z47:CU47),MIN($F47*INDEX($AA$24:$DB$24,CV$4-$D47+1),$F47-SUM($Z47:CU47)))))</f>
        <v/>
      </c>
      <c r="CW47" s="91">
        <f t="array" ref="CW47">IF(CW$4&lt;$D47,0,IF(CW$4&gt;$F$21,0,IF(CW$4=$F$21,$F47-SUM($Z47:CV47),MIN($F47*INDEX($AA$24:$DB$24,CW$4-$D47+1),$F47-SUM($Z47:CV47)))))</f>
        <v/>
      </c>
      <c r="CX47" s="91">
        <f t="array" ref="CX47">IF(CX$4&lt;$D47,0,IF(CX$4&gt;$F$21,0,IF(CX$4=$F$21,$F47-SUM($Z47:CW47),MIN($F47*INDEX($AA$24:$DB$24,CX$4-$D47+1),$F47-SUM($Z47:CW47)))))</f>
        <v/>
      </c>
      <c r="CY47" s="91">
        <f t="array" ref="CY47">IF(CY$4&lt;$D47,0,IF(CY$4&gt;$F$21,0,IF(CY$4=$F$21,$F47-SUM($Z47:CX47),MIN($F47*INDEX($AA$24:$DB$24,CY$4-$D47+1),$F47-SUM($Z47:CX47)))))</f>
        <v/>
      </c>
      <c r="CZ47" s="91">
        <f t="array" ref="CZ47">IF(CZ$4&lt;$D47,0,IF(CZ$4&gt;$F$21,0,IF(CZ$4=$F$21,$F47-SUM($Z47:CY47),MIN($F47*INDEX($AA$24:$DB$24,CZ$4-$D47+1),$F47-SUM($Z47:CY47)))))</f>
        <v/>
      </c>
      <c r="DA47" s="91">
        <f t="array" ref="DA47">IF(DA$4&lt;$D47,0,IF(DA$4&gt;$F$21,0,IF(DA$4=$F$21,$F47-SUM($Z47:CZ47),MIN($F47*INDEX($AA$24:$DB$24,DA$4-$D47+1),$F47-SUM($Z47:CZ47)))))</f>
        <v/>
      </c>
      <c r="DB47" s="91">
        <f t="array" ref="DB47">IF(DB$4&lt;$D47,0,IF(DB$4&gt;$F$21,0,IF(DB$4=$F$21,$F47-SUM($Z47:DA47),MIN($F47*INDEX($AA$24:$DB$24,DB$4-$D47+1),$F47-SUM($Z47:DA47)))))</f>
        <v/>
      </c>
    </row>
    <row r="48" outlineLevel="3">
      <c r="D48" s="2" t="n">
        <v>23</v>
      </c>
      <c r="E48" s="2" t="inlineStr">
        <is>
          <t>Total Capex Year 23</t>
        </is>
      </c>
      <c r="F48" s="87" t="n">
        <v>0</v>
      </c>
      <c r="G48" s="87">
        <f>SUM(AA48:DB48)-F48</f>
        <v/>
      </c>
      <c r="AA48" s="91">
        <f t="array" ref="AA48">IF(AA$4&lt;$D48,0,IF(AA$4&gt;$F$21,0,IF(AA$4=$F$21,$F48-SUM($Z48:Z48),MIN($F48*INDEX($AA$24:$DB$24,AA$4-$D48+1),$F48-SUM($Z48:Z48)))))</f>
        <v/>
      </c>
      <c r="AB48" s="91">
        <f t="array" ref="AB48">IF(AB$4&lt;$D48,0,IF(AB$4&gt;$F$21,0,IF(AB$4=$F$21,$F48-SUM($Z48:AA48),MIN($F48*INDEX($AA$24:$DB$24,AB$4-$D48+1),$F48-SUM($Z48:AA48)))))</f>
        <v/>
      </c>
      <c r="AC48" s="91">
        <f t="array" ref="AC48">IF(AC$4&lt;$D48,0,IF(AC$4&gt;$F$21,0,IF(AC$4=$F$21,$F48-SUM($Z48:AB48),MIN($F48*INDEX($AA$24:$DB$24,AC$4-$D48+1),$F48-SUM($Z48:AB48)))))</f>
        <v/>
      </c>
      <c r="AD48" s="91">
        <f t="array" ref="AD48">IF(AD$4&lt;$D48,0,IF(AD$4&gt;$F$21,0,IF(AD$4=$F$21,$F48-SUM($Z48:AC48),MIN($F48*INDEX($AA$24:$DB$24,AD$4-$D48+1),$F48-SUM($Z48:AC48)))))</f>
        <v/>
      </c>
      <c r="AE48" s="91">
        <f t="array" ref="AE48">IF(AE$4&lt;$D48,0,IF(AE$4&gt;$F$21,0,IF(AE$4=$F$21,$F48-SUM($Z48:AD48),MIN($F48*INDEX($AA$24:$DB$24,AE$4-$D48+1),$F48-SUM($Z48:AD48)))))</f>
        <v/>
      </c>
      <c r="AF48" s="91">
        <f t="array" ref="AF48">IF(AF$4&lt;$D48,0,IF(AF$4&gt;$F$21,0,IF(AF$4=$F$21,$F48-SUM($Z48:AE48),MIN($F48*INDEX($AA$24:$DB$24,AF$4-$D48+1),$F48-SUM($Z48:AE48)))))</f>
        <v/>
      </c>
      <c r="AG48" s="91">
        <f t="array" ref="AG48">IF(AG$4&lt;$D48,0,IF(AG$4&gt;$F$21,0,IF(AG$4=$F$21,$F48-SUM($Z48:AF48),MIN($F48*INDEX($AA$24:$DB$24,AG$4-$D48+1),$F48-SUM($Z48:AF48)))))</f>
        <v/>
      </c>
      <c r="AH48" s="91">
        <f t="array" ref="AH48">IF(AH$4&lt;$D48,0,IF(AH$4&gt;$F$21,0,IF(AH$4=$F$21,$F48-SUM($Z48:AG48),MIN($F48*INDEX($AA$24:$DB$24,AH$4-$D48+1),$F48-SUM($Z48:AG48)))))</f>
        <v/>
      </c>
      <c r="AI48" s="91">
        <f t="array" ref="AI48">IF(AI$4&lt;$D48,0,IF(AI$4&gt;$F$21,0,IF(AI$4=$F$21,$F48-SUM($Z48:AH48),MIN($F48*INDEX($AA$24:$DB$24,AI$4-$D48+1),$F48-SUM($Z48:AH48)))))</f>
        <v/>
      </c>
      <c r="AJ48" s="91">
        <f t="array" ref="AJ48">IF(AJ$4&lt;$D48,0,IF(AJ$4&gt;$F$21,0,IF(AJ$4=$F$21,$F48-SUM($Z48:AI48),MIN($F48*INDEX($AA$24:$DB$24,AJ$4-$D48+1),$F48-SUM($Z48:AI48)))))</f>
        <v/>
      </c>
      <c r="AK48" s="91">
        <f t="array" ref="AK48">IF(AK$4&lt;$D48,0,IF(AK$4&gt;$F$21,0,IF(AK$4=$F$21,$F48-SUM($Z48:AJ48),MIN($F48*INDEX($AA$24:$DB$24,AK$4-$D48+1),$F48-SUM($Z48:AJ48)))))</f>
        <v/>
      </c>
      <c r="AL48" s="91">
        <f t="array" ref="AL48">IF(AL$4&lt;$D48,0,IF(AL$4&gt;$F$21,0,IF(AL$4=$F$21,$F48-SUM($Z48:AK48),MIN($F48*INDEX($AA$24:$DB$24,AL$4-$D48+1),$F48-SUM($Z48:AK48)))))</f>
        <v/>
      </c>
      <c r="AM48" s="91">
        <f t="array" ref="AM48">IF(AM$4&lt;$D48,0,IF(AM$4&gt;$F$21,0,IF(AM$4=$F$21,$F48-SUM($Z48:AL48),MIN($F48*INDEX($AA$24:$DB$24,AM$4-$D48+1),$F48-SUM($Z48:AL48)))))</f>
        <v/>
      </c>
      <c r="AN48" s="91">
        <f t="array" ref="AN48">IF(AN$4&lt;$D48,0,IF(AN$4&gt;$F$21,0,IF(AN$4=$F$21,$F48-SUM($Z48:AM48),MIN($F48*INDEX($AA$24:$DB$24,AN$4-$D48+1),$F48-SUM($Z48:AM48)))))</f>
        <v/>
      </c>
      <c r="AO48" s="91">
        <f t="array" ref="AO48">IF(AO$4&lt;$D48,0,IF(AO$4&gt;$F$21,0,IF(AO$4=$F$21,$F48-SUM($Z48:AN48),MIN($F48*INDEX($AA$24:$DB$24,AO$4-$D48+1),$F48-SUM($Z48:AN48)))))</f>
        <v/>
      </c>
      <c r="AP48" s="91">
        <f t="array" ref="AP48">IF(AP$4&lt;$D48,0,IF(AP$4&gt;$F$21,0,IF(AP$4=$F$21,$F48-SUM($Z48:AO48),MIN($F48*INDEX($AA$24:$DB$24,AP$4-$D48+1),$F48-SUM($Z48:AO48)))))</f>
        <v/>
      </c>
      <c r="AQ48" s="91">
        <f t="array" ref="AQ48">IF(AQ$4&lt;$D48,0,IF(AQ$4&gt;$F$21,0,IF(AQ$4=$F$21,$F48-SUM($Z48:AP48),MIN($F48*INDEX($AA$24:$DB$24,AQ$4-$D48+1),$F48-SUM($Z48:AP48)))))</f>
        <v/>
      </c>
      <c r="AR48" s="91">
        <f t="array" ref="AR48">IF(AR$4&lt;$D48,0,IF(AR$4&gt;$F$21,0,IF(AR$4=$F$21,$F48-SUM($Z48:AQ48),MIN($F48*INDEX($AA$24:$DB$24,AR$4-$D48+1),$F48-SUM($Z48:AQ48)))))</f>
        <v/>
      </c>
      <c r="AS48" s="91">
        <f t="array" ref="AS48">IF(AS$4&lt;$D48,0,IF(AS$4&gt;$F$21,0,IF(AS$4=$F$21,$F48-SUM($Z48:AR48),MIN($F48*INDEX($AA$24:$DB$24,AS$4-$D48+1),$F48-SUM($Z48:AR48)))))</f>
        <v/>
      </c>
      <c r="AT48" s="91">
        <f t="array" ref="AT48">IF(AT$4&lt;$D48,0,IF(AT$4&gt;$F$21,0,IF(AT$4=$F$21,$F48-SUM($Z48:AS48),MIN($F48*INDEX($AA$24:$DB$24,AT$4-$D48+1),$F48-SUM($Z48:AS48)))))</f>
        <v/>
      </c>
      <c r="AU48" s="91">
        <f t="array" ref="AU48">IF(AU$4&lt;$D48,0,IF(AU$4&gt;$F$21,0,IF(AU$4=$F$21,$F48-SUM($Z48:AT48),MIN($F48*INDEX($AA$24:$DB$24,AU$4-$D48+1),$F48-SUM($Z48:AT48)))))</f>
        <v/>
      </c>
      <c r="AV48" s="91">
        <f t="array" ref="AV48">IF(AV$4&lt;$D48,0,IF(AV$4&gt;$F$21,0,IF(AV$4=$F$21,$F48-SUM($Z48:AU48),MIN($F48*INDEX($AA$24:$DB$24,AV$4-$D48+1),$F48-SUM($Z48:AU48)))))</f>
        <v/>
      </c>
      <c r="AW48" s="91">
        <f t="array" ref="AW48">IF(AW$4&lt;$D48,0,IF(AW$4&gt;$F$21,0,IF(AW$4=$F$21,$F48-SUM($Z48:AV48),MIN($F48*INDEX($AA$24:$DB$24,AW$4-$D48+1),$F48-SUM($Z48:AV48)))))</f>
        <v/>
      </c>
      <c r="AX48" s="91">
        <f t="array" ref="AX48">IF(AX$4&lt;$D48,0,IF(AX$4&gt;$F$21,0,IF(AX$4=$F$21,$F48-SUM($Z48:AW48),MIN($F48*INDEX($AA$24:$DB$24,AX$4-$D48+1),$F48-SUM($Z48:AW48)))))</f>
        <v/>
      </c>
      <c r="AY48" s="91">
        <f t="array" ref="AY48">IF(AY$4&lt;$D48,0,IF(AY$4&gt;$F$21,0,IF(AY$4=$F$21,$F48-SUM($Z48:AX48),MIN($F48*INDEX($AA$24:$DB$24,AY$4-$D48+1),$F48-SUM($Z48:AX48)))))</f>
        <v/>
      </c>
      <c r="AZ48" s="91">
        <f t="array" ref="AZ48">IF(AZ$4&lt;$D48,0,IF(AZ$4&gt;$F$21,0,IF(AZ$4=$F$21,$F48-SUM($Z48:AY48),MIN($F48*INDEX($AA$24:$DB$24,AZ$4-$D48+1),$F48-SUM($Z48:AY48)))))</f>
        <v/>
      </c>
      <c r="BA48" s="91">
        <f t="array" ref="BA48">IF(BA$4&lt;$D48,0,IF(BA$4&gt;$F$21,0,IF(BA$4=$F$21,$F48-SUM($Z48:AZ48),MIN($F48*INDEX($AA$24:$DB$24,BA$4-$D48+1),$F48-SUM($Z48:AZ48)))))</f>
        <v/>
      </c>
      <c r="BB48" s="91">
        <f t="array" ref="BB48">IF(BB$4&lt;$D48,0,IF(BB$4&gt;$F$21,0,IF(BB$4=$F$21,$F48-SUM($Z48:BA48),MIN($F48*INDEX($AA$24:$DB$24,BB$4-$D48+1),$F48-SUM($Z48:BA48)))))</f>
        <v/>
      </c>
      <c r="BC48" s="91">
        <f t="array" ref="BC48">IF(BC$4&lt;$D48,0,IF(BC$4&gt;$F$21,0,IF(BC$4=$F$21,$F48-SUM($Z48:BB48),MIN($F48*INDEX($AA$24:$DB$24,BC$4-$D48+1),$F48-SUM($Z48:BB48)))))</f>
        <v/>
      </c>
      <c r="BD48" s="91">
        <f t="array" ref="BD48">IF(BD$4&lt;$D48,0,IF(BD$4&gt;$F$21,0,IF(BD$4=$F$21,$F48-SUM($Z48:BC48),MIN($F48*INDEX($AA$24:$DB$24,BD$4-$D48+1),$F48-SUM($Z48:BC48)))))</f>
        <v/>
      </c>
      <c r="BE48" s="91">
        <f t="array" ref="BE48">IF(BE$4&lt;$D48,0,IF(BE$4&gt;$F$21,0,IF(BE$4=$F$21,$F48-SUM($Z48:BD48),MIN($F48*INDEX($AA$24:$DB$24,BE$4-$D48+1),$F48-SUM($Z48:BD48)))))</f>
        <v/>
      </c>
      <c r="BF48" s="91">
        <f t="array" ref="BF48">IF(BF$4&lt;$D48,0,IF(BF$4&gt;$F$21,0,IF(BF$4=$F$21,$F48-SUM($Z48:BE48),MIN($F48*INDEX($AA$24:$DB$24,BF$4-$D48+1),$F48-SUM($Z48:BE48)))))</f>
        <v/>
      </c>
      <c r="BG48" s="91">
        <f t="array" ref="BG48">IF(BG$4&lt;$D48,0,IF(BG$4&gt;$F$21,0,IF(BG$4=$F$21,$F48-SUM($Z48:BF48),MIN($F48*INDEX($AA$24:$DB$24,BG$4-$D48+1),$F48-SUM($Z48:BF48)))))</f>
        <v/>
      </c>
      <c r="BH48" s="91">
        <f t="array" ref="BH48">IF(BH$4&lt;$D48,0,IF(BH$4&gt;$F$21,0,IF(BH$4=$F$21,$F48-SUM($Z48:BG48),MIN($F48*INDEX($AA$24:$DB$24,BH$4-$D48+1),$F48-SUM($Z48:BG48)))))</f>
        <v/>
      </c>
      <c r="BI48" s="91">
        <f t="array" ref="BI48">IF(BI$4&lt;$D48,0,IF(BI$4&gt;$F$21,0,IF(BI$4=$F$21,$F48-SUM($Z48:BH48),MIN($F48*INDEX($AA$24:$DB$24,BI$4-$D48+1),$F48-SUM($Z48:BH48)))))</f>
        <v/>
      </c>
      <c r="BJ48" s="91">
        <f t="array" ref="BJ48">IF(BJ$4&lt;$D48,0,IF(BJ$4&gt;$F$21,0,IF(BJ$4=$F$21,$F48-SUM($Z48:BI48),MIN($F48*INDEX($AA$24:$DB$24,BJ$4-$D48+1),$F48-SUM($Z48:BI48)))))</f>
        <v/>
      </c>
      <c r="BK48" s="91">
        <f t="array" ref="BK48">IF(BK$4&lt;$D48,0,IF(BK$4&gt;$F$21,0,IF(BK$4=$F$21,$F48-SUM($Z48:BJ48),MIN($F48*INDEX($AA$24:$DB$24,BK$4-$D48+1),$F48-SUM($Z48:BJ48)))))</f>
        <v/>
      </c>
      <c r="BL48" s="91">
        <f t="array" ref="BL48">IF(BL$4&lt;$D48,0,IF(BL$4&gt;$F$21,0,IF(BL$4=$F$21,$F48-SUM($Z48:BK48),MIN($F48*INDEX($AA$24:$DB$24,BL$4-$D48+1),$F48-SUM($Z48:BK48)))))</f>
        <v/>
      </c>
      <c r="BM48" s="91">
        <f t="array" ref="BM48">IF(BM$4&lt;$D48,0,IF(BM$4&gt;$F$21,0,IF(BM$4=$F$21,$F48-SUM($Z48:BL48),MIN($F48*INDEX($AA$24:$DB$24,BM$4-$D48+1),$F48-SUM($Z48:BL48)))))</f>
        <v/>
      </c>
      <c r="BN48" s="91">
        <f t="array" ref="BN48">IF(BN$4&lt;$D48,0,IF(BN$4&gt;$F$21,0,IF(BN$4=$F$21,$F48-SUM($Z48:BM48),MIN($F48*INDEX($AA$24:$DB$24,BN$4-$D48+1),$F48-SUM($Z48:BM48)))))</f>
        <v/>
      </c>
      <c r="BO48" s="91">
        <f t="array" ref="BO48">IF(BO$4&lt;$D48,0,IF(BO$4&gt;$F$21,0,IF(BO$4=$F$21,$F48-SUM($Z48:BN48),MIN($F48*INDEX($AA$24:$DB$24,BO$4-$D48+1),$F48-SUM($Z48:BN48)))))</f>
        <v/>
      </c>
      <c r="BP48" s="91">
        <f t="array" ref="BP48">IF(BP$4&lt;$D48,0,IF(BP$4&gt;$F$21,0,IF(BP$4=$F$21,$F48-SUM($Z48:BO48),MIN($F48*INDEX($AA$24:$DB$24,BP$4-$D48+1),$F48-SUM($Z48:BO48)))))</f>
        <v/>
      </c>
      <c r="BQ48" s="91">
        <f t="array" ref="BQ48">IF(BQ$4&lt;$D48,0,IF(BQ$4&gt;$F$21,0,IF(BQ$4=$F$21,$F48-SUM($Z48:BP48),MIN($F48*INDEX($AA$24:$DB$24,BQ$4-$D48+1),$F48-SUM($Z48:BP48)))))</f>
        <v/>
      </c>
      <c r="BR48" s="91">
        <f t="array" ref="BR48">IF(BR$4&lt;$D48,0,IF(BR$4&gt;$F$21,0,IF(BR$4=$F$21,$F48-SUM($Z48:BQ48),MIN($F48*INDEX($AA$24:$DB$24,BR$4-$D48+1),$F48-SUM($Z48:BQ48)))))</f>
        <v/>
      </c>
      <c r="BS48" s="91">
        <f t="array" ref="BS48">IF(BS$4&lt;$D48,0,IF(BS$4&gt;$F$21,0,IF(BS$4=$F$21,$F48-SUM($Z48:BR48),MIN($F48*INDEX($AA$24:$DB$24,BS$4-$D48+1),$F48-SUM($Z48:BR48)))))</f>
        <v/>
      </c>
      <c r="BT48" s="91">
        <f t="array" ref="BT48">IF(BT$4&lt;$D48,0,IF(BT$4&gt;$F$21,0,IF(BT$4=$F$21,$F48-SUM($Z48:BS48),MIN($F48*INDEX($AA$24:$DB$24,BT$4-$D48+1),$F48-SUM($Z48:BS48)))))</f>
        <v/>
      </c>
      <c r="BU48" s="91">
        <f t="array" ref="BU48">IF(BU$4&lt;$D48,0,IF(BU$4&gt;$F$21,0,IF(BU$4=$F$21,$F48-SUM($Z48:BT48),MIN($F48*INDEX($AA$24:$DB$24,BU$4-$D48+1),$F48-SUM($Z48:BT48)))))</f>
        <v/>
      </c>
      <c r="BV48" s="91">
        <f t="array" ref="BV48">IF(BV$4&lt;$D48,0,IF(BV$4&gt;$F$21,0,IF(BV$4=$F$21,$F48-SUM($Z48:BU48),MIN($F48*INDEX($AA$24:$DB$24,BV$4-$D48+1),$F48-SUM($Z48:BU48)))))</f>
        <v/>
      </c>
      <c r="BW48" s="91">
        <f t="array" ref="BW48">IF(BW$4&lt;$D48,0,IF(BW$4&gt;$F$21,0,IF(BW$4=$F$21,$F48-SUM($Z48:BV48),MIN($F48*INDEX($AA$24:$DB$24,BW$4-$D48+1),$F48-SUM($Z48:BV48)))))</f>
        <v/>
      </c>
      <c r="BX48" s="91">
        <f t="array" ref="BX48">IF(BX$4&lt;$D48,0,IF(BX$4&gt;$F$21,0,IF(BX$4=$F$21,$F48-SUM($Z48:BW48),MIN($F48*INDEX($AA$24:$DB$24,BX$4-$D48+1),$F48-SUM($Z48:BW48)))))</f>
        <v/>
      </c>
      <c r="BY48" s="91">
        <f t="array" ref="BY48">IF(BY$4&lt;$D48,0,IF(BY$4&gt;$F$21,0,IF(BY$4=$F$21,$F48-SUM($Z48:BX48),MIN($F48*INDEX($AA$24:$DB$24,BY$4-$D48+1),$F48-SUM($Z48:BX48)))))</f>
        <v/>
      </c>
      <c r="BZ48" s="91">
        <f t="array" ref="BZ48">IF(BZ$4&lt;$D48,0,IF(BZ$4&gt;$F$21,0,IF(BZ$4=$F$21,$F48-SUM($Z48:BY48),MIN($F48*INDEX($AA$24:$DB$24,BZ$4-$D48+1),$F48-SUM($Z48:BY48)))))</f>
        <v/>
      </c>
      <c r="CA48" s="91">
        <f t="array" ref="CA48">IF(CA$4&lt;$D48,0,IF(CA$4&gt;$F$21,0,IF(CA$4=$F$21,$F48-SUM($Z48:BZ48),MIN($F48*INDEX($AA$24:$DB$24,CA$4-$D48+1),$F48-SUM($Z48:BZ48)))))</f>
        <v/>
      </c>
      <c r="CB48" s="91">
        <f t="array" ref="CB48">IF(CB$4&lt;$D48,0,IF(CB$4&gt;$F$21,0,IF(CB$4=$F$21,$F48-SUM($Z48:CA48),MIN($F48*INDEX($AA$24:$DB$24,CB$4-$D48+1),$F48-SUM($Z48:CA48)))))</f>
        <v/>
      </c>
      <c r="CC48" s="91">
        <f t="array" ref="CC48">IF(CC$4&lt;$D48,0,IF(CC$4&gt;$F$21,0,IF(CC$4=$F$21,$F48-SUM($Z48:CB48),MIN($F48*INDEX($AA$24:$DB$24,CC$4-$D48+1),$F48-SUM($Z48:CB48)))))</f>
        <v/>
      </c>
      <c r="CD48" s="91">
        <f t="array" ref="CD48">IF(CD$4&lt;$D48,0,IF(CD$4&gt;$F$21,0,IF(CD$4=$F$21,$F48-SUM($Z48:CC48),MIN($F48*INDEX($AA$24:$DB$24,CD$4-$D48+1),$F48-SUM($Z48:CC48)))))</f>
        <v/>
      </c>
      <c r="CE48" s="91">
        <f t="array" ref="CE48">IF(CE$4&lt;$D48,0,IF(CE$4&gt;$F$21,0,IF(CE$4=$F$21,$F48-SUM($Z48:CD48),MIN($F48*INDEX($AA$24:$DB$24,CE$4-$D48+1),$F48-SUM($Z48:CD48)))))</f>
        <v/>
      </c>
      <c r="CF48" s="91">
        <f t="array" ref="CF48">IF(CF$4&lt;$D48,0,IF(CF$4&gt;$F$21,0,IF(CF$4=$F$21,$F48-SUM($Z48:CE48),MIN($F48*INDEX($AA$24:$DB$24,CF$4-$D48+1),$F48-SUM($Z48:CE48)))))</f>
        <v/>
      </c>
      <c r="CG48" s="91">
        <f t="array" ref="CG48">IF(CG$4&lt;$D48,0,IF(CG$4&gt;$F$21,0,IF(CG$4=$F$21,$F48-SUM($Z48:CF48),MIN($F48*INDEX($AA$24:$DB$24,CG$4-$D48+1),$F48-SUM($Z48:CF48)))))</f>
        <v/>
      </c>
      <c r="CH48" s="91">
        <f t="array" ref="CH48">IF(CH$4&lt;$D48,0,IF(CH$4&gt;$F$21,0,IF(CH$4=$F$21,$F48-SUM($Z48:CG48),MIN($F48*INDEX($AA$24:$DB$24,CH$4-$D48+1),$F48-SUM($Z48:CG48)))))</f>
        <v/>
      </c>
      <c r="CI48" s="91">
        <f t="array" ref="CI48">IF(CI$4&lt;$D48,0,IF(CI$4&gt;$F$21,0,IF(CI$4=$F$21,$F48-SUM($Z48:CH48),MIN($F48*INDEX($AA$24:$DB$24,CI$4-$D48+1),$F48-SUM($Z48:CH48)))))</f>
        <v/>
      </c>
      <c r="CJ48" s="91">
        <f t="array" ref="CJ48">IF(CJ$4&lt;$D48,0,IF(CJ$4&gt;$F$21,0,IF(CJ$4=$F$21,$F48-SUM($Z48:CI48),MIN($F48*INDEX($AA$24:$DB$24,CJ$4-$D48+1),$F48-SUM($Z48:CI48)))))</f>
        <v/>
      </c>
      <c r="CK48" s="91">
        <f t="array" ref="CK48">IF(CK$4&lt;$D48,0,IF(CK$4&gt;$F$21,0,IF(CK$4=$F$21,$F48-SUM($Z48:CJ48),MIN($F48*INDEX($AA$24:$DB$24,CK$4-$D48+1),$F48-SUM($Z48:CJ48)))))</f>
        <v/>
      </c>
      <c r="CL48" s="91">
        <f t="array" ref="CL48">IF(CL$4&lt;$D48,0,IF(CL$4&gt;$F$21,0,IF(CL$4=$F$21,$F48-SUM($Z48:CK48),MIN($F48*INDEX($AA$24:$DB$24,CL$4-$D48+1),$F48-SUM($Z48:CK48)))))</f>
        <v/>
      </c>
      <c r="CM48" s="91">
        <f t="array" ref="CM48">IF(CM$4&lt;$D48,0,IF(CM$4&gt;$F$21,0,IF(CM$4=$F$21,$F48-SUM($Z48:CL48),MIN($F48*INDEX($AA$24:$DB$24,CM$4-$D48+1),$F48-SUM($Z48:CL48)))))</f>
        <v/>
      </c>
      <c r="CN48" s="91">
        <f t="array" ref="CN48">IF(CN$4&lt;$D48,0,IF(CN$4&gt;$F$21,0,IF(CN$4=$F$21,$F48-SUM($Z48:CM48),MIN($F48*INDEX($AA$24:$DB$24,CN$4-$D48+1),$F48-SUM($Z48:CM48)))))</f>
        <v/>
      </c>
      <c r="CO48" s="91">
        <f t="array" ref="CO48">IF(CO$4&lt;$D48,0,IF(CO$4&gt;$F$21,0,IF(CO$4=$F$21,$F48-SUM($Z48:CN48),MIN($F48*INDEX($AA$24:$DB$24,CO$4-$D48+1),$F48-SUM($Z48:CN48)))))</f>
        <v/>
      </c>
      <c r="CP48" s="91">
        <f t="array" ref="CP48">IF(CP$4&lt;$D48,0,IF(CP$4&gt;$F$21,0,IF(CP$4=$F$21,$F48-SUM($Z48:CO48),MIN($F48*INDEX($AA$24:$DB$24,CP$4-$D48+1),$F48-SUM($Z48:CO48)))))</f>
        <v/>
      </c>
      <c r="CQ48" s="91">
        <f t="array" ref="CQ48">IF(CQ$4&lt;$D48,0,IF(CQ$4&gt;$F$21,0,IF(CQ$4=$F$21,$F48-SUM($Z48:CP48),MIN($F48*INDEX($AA$24:$DB$24,CQ$4-$D48+1),$F48-SUM($Z48:CP48)))))</f>
        <v/>
      </c>
      <c r="CR48" s="91">
        <f t="array" ref="CR48">IF(CR$4&lt;$D48,0,IF(CR$4&gt;$F$21,0,IF(CR$4=$F$21,$F48-SUM($Z48:CQ48),MIN($F48*INDEX($AA$24:$DB$24,CR$4-$D48+1),$F48-SUM($Z48:CQ48)))))</f>
        <v/>
      </c>
      <c r="CS48" s="91">
        <f t="array" ref="CS48">IF(CS$4&lt;$D48,0,IF(CS$4&gt;$F$21,0,IF(CS$4=$F$21,$F48-SUM($Z48:CR48),MIN($F48*INDEX($AA$24:$DB$24,CS$4-$D48+1),$F48-SUM($Z48:CR48)))))</f>
        <v/>
      </c>
      <c r="CT48" s="91">
        <f t="array" ref="CT48">IF(CT$4&lt;$D48,0,IF(CT$4&gt;$F$21,0,IF(CT$4=$F$21,$F48-SUM($Z48:CS48),MIN($F48*INDEX($AA$24:$DB$24,CT$4-$D48+1),$F48-SUM($Z48:CS48)))))</f>
        <v/>
      </c>
      <c r="CU48" s="91">
        <f t="array" ref="CU48">IF(CU$4&lt;$D48,0,IF(CU$4&gt;$F$21,0,IF(CU$4=$F$21,$F48-SUM($Z48:CT48),MIN($F48*INDEX($AA$24:$DB$24,CU$4-$D48+1),$F48-SUM($Z48:CT48)))))</f>
        <v/>
      </c>
      <c r="CV48" s="91">
        <f t="array" ref="CV48">IF(CV$4&lt;$D48,0,IF(CV$4&gt;$F$21,0,IF(CV$4=$F$21,$F48-SUM($Z48:CU48),MIN($F48*INDEX($AA$24:$DB$24,CV$4-$D48+1),$F48-SUM($Z48:CU48)))))</f>
        <v/>
      </c>
      <c r="CW48" s="91">
        <f t="array" ref="CW48">IF(CW$4&lt;$D48,0,IF(CW$4&gt;$F$21,0,IF(CW$4=$F$21,$F48-SUM($Z48:CV48),MIN($F48*INDEX($AA$24:$DB$24,CW$4-$D48+1),$F48-SUM($Z48:CV48)))))</f>
        <v/>
      </c>
      <c r="CX48" s="91">
        <f t="array" ref="CX48">IF(CX$4&lt;$D48,0,IF(CX$4&gt;$F$21,0,IF(CX$4=$F$21,$F48-SUM($Z48:CW48),MIN($F48*INDEX($AA$24:$DB$24,CX$4-$D48+1),$F48-SUM($Z48:CW48)))))</f>
        <v/>
      </c>
      <c r="CY48" s="91">
        <f t="array" ref="CY48">IF(CY$4&lt;$D48,0,IF(CY$4&gt;$F$21,0,IF(CY$4=$F$21,$F48-SUM($Z48:CX48),MIN($F48*INDEX($AA$24:$DB$24,CY$4-$D48+1),$F48-SUM($Z48:CX48)))))</f>
        <v/>
      </c>
      <c r="CZ48" s="91">
        <f t="array" ref="CZ48">IF(CZ$4&lt;$D48,0,IF(CZ$4&gt;$F$21,0,IF(CZ$4=$F$21,$F48-SUM($Z48:CY48),MIN($F48*INDEX($AA$24:$DB$24,CZ$4-$D48+1),$F48-SUM($Z48:CY48)))))</f>
        <v/>
      </c>
      <c r="DA48" s="91">
        <f t="array" ref="DA48">IF(DA$4&lt;$D48,0,IF(DA$4&gt;$F$21,0,IF(DA$4=$F$21,$F48-SUM($Z48:CZ48),MIN($F48*INDEX($AA$24:$DB$24,DA$4-$D48+1),$F48-SUM($Z48:CZ48)))))</f>
        <v/>
      </c>
      <c r="DB48" s="91">
        <f t="array" ref="DB48">IF(DB$4&lt;$D48,0,IF(DB$4&gt;$F$21,0,IF(DB$4=$F$21,$F48-SUM($Z48:DA48),MIN($F48*INDEX($AA$24:$DB$24,DB$4-$D48+1),$F48-SUM($Z48:DA48)))))</f>
        <v/>
      </c>
    </row>
    <row r="49" outlineLevel="3">
      <c r="D49" s="2" t="n">
        <v>24</v>
      </c>
      <c r="E49" s="2" t="inlineStr">
        <is>
          <t>Total Capex Year 24</t>
        </is>
      </c>
      <c r="F49" s="87" t="n">
        <v>0</v>
      </c>
      <c r="G49" s="87">
        <f>SUM(AA49:DB49)-F49</f>
        <v/>
      </c>
      <c r="AA49" s="91">
        <f t="array" ref="AA49">IF(AA$4&lt;$D49,0,IF(AA$4&gt;$F$21,0,IF(AA$4=$F$21,$F49-SUM($Z49:Z49),MIN($F49*INDEX($AA$24:$DB$24,AA$4-$D49+1),$F49-SUM($Z49:Z49)))))</f>
        <v/>
      </c>
      <c r="AB49" s="91">
        <f t="array" ref="AB49">IF(AB$4&lt;$D49,0,IF(AB$4&gt;$F$21,0,IF(AB$4=$F$21,$F49-SUM($Z49:AA49),MIN($F49*INDEX($AA$24:$DB$24,AB$4-$D49+1),$F49-SUM($Z49:AA49)))))</f>
        <v/>
      </c>
      <c r="AC49" s="91">
        <f t="array" ref="AC49">IF(AC$4&lt;$D49,0,IF(AC$4&gt;$F$21,0,IF(AC$4=$F$21,$F49-SUM($Z49:AB49),MIN($F49*INDEX($AA$24:$DB$24,AC$4-$D49+1),$F49-SUM($Z49:AB49)))))</f>
        <v/>
      </c>
      <c r="AD49" s="91">
        <f t="array" ref="AD49">IF(AD$4&lt;$D49,0,IF(AD$4&gt;$F$21,0,IF(AD$4=$F$21,$F49-SUM($Z49:AC49),MIN($F49*INDEX($AA$24:$DB$24,AD$4-$D49+1),$F49-SUM($Z49:AC49)))))</f>
        <v/>
      </c>
      <c r="AE49" s="91">
        <f t="array" ref="AE49">IF(AE$4&lt;$D49,0,IF(AE$4&gt;$F$21,0,IF(AE$4=$F$21,$F49-SUM($Z49:AD49),MIN($F49*INDEX($AA$24:$DB$24,AE$4-$D49+1),$F49-SUM($Z49:AD49)))))</f>
        <v/>
      </c>
      <c r="AF49" s="91">
        <f t="array" ref="AF49">IF(AF$4&lt;$D49,0,IF(AF$4&gt;$F$21,0,IF(AF$4=$F$21,$F49-SUM($Z49:AE49),MIN($F49*INDEX($AA$24:$DB$24,AF$4-$D49+1),$F49-SUM($Z49:AE49)))))</f>
        <v/>
      </c>
      <c r="AG49" s="91">
        <f t="array" ref="AG49">IF(AG$4&lt;$D49,0,IF(AG$4&gt;$F$21,0,IF(AG$4=$F$21,$F49-SUM($Z49:AF49),MIN($F49*INDEX($AA$24:$DB$24,AG$4-$D49+1),$F49-SUM($Z49:AF49)))))</f>
        <v/>
      </c>
      <c r="AH49" s="91">
        <f t="array" ref="AH49">IF(AH$4&lt;$D49,0,IF(AH$4&gt;$F$21,0,IF(AH$4=$F$21,$F49-SUM($Z49:AG49),MIN($F49*INDEX($AA$24:$DB$24,AH$4-$D49+1),$F49-SUM($Z49:AG49)))))</f>
        <v/>
      </c>
      <c r="AI49" s="91">
        <f t="array" ref="AI49">IF(AI$4&lt;$D49,0,IF(AI$4&gt;$F$21,0,IF(AI$4=$F$21,$F49-SUM($Z49:AH49),MIN($F49*INDEX($AA$24:$DB$24,AI$4-$D49+1),$F49-SUM($Z49:AH49)))))</f>
        <v/>
      </c>
      <c r="AJ49" s="91">
        <f t="array" ref="AJ49">IF(AJ$4&lt;$D49,0,IF(AJ$4&gt;$F$21,0,IF(AJ$4=$F$21,$F49-SUM($Z49:AI49),MIN($F49*INDEX($AA$24:$DB$24,AJ$4-$D49+1),$F49-SUM($Z49:AI49)))))</f>
        <v/>
      </c>
      <c r="AK49" s="91">
        <f t="array" ref="AK49">IF(AK$4&lt;$D49,0,IF(AK$4&gt;$F$21,0,IF(AK$4=$F$21,$F49-SUM($Z49:AJ49),MIN($F49*INDEX($AA$24:$DB$24,AK$4-$D49+1),$F49-SUM($Z49:AJ49)))))</f>
        <v/>
      </c>
      <c r="AL49" s="91">
        <f t="array" ref="AL49">IF(AL$4&lt;$D49,0,IF(AL$4&gt;$F$21,0,IF(AL$4=$F$21,$F49-SUM($Z49:AK49),MIN($F49*INDEX($AA$24:$DB$24,AL$4-$D49+1),$F49-SUM($Z49:AK49)))))</f>
        <v/>
      </c>
      <c r="AM49" s="91">
        <f t="array" ref="AM49">IF(AM$4&lt;$D49,0,IF(AM$4&gt;$F$21,0,IF(AM$4=$F$21,$F49-SUM($Z49:AL49),MIN($F49*INDEX($AA$24:$DB$24,AM$4-$D49+1),$F49-SUM($Z49:AL49)))))</f>
        <v/>
      </c>
      <c r="AN49" s="91">
        <f t="array" ref="AN49">IF(AN$4&lt;$D49,0,IF(AN$4&gt;$F$21,0,IF(AN$4=$F$21,$F49-SUM($Z49:AM49),MIN($F49*INDEX($AA$24:$DB$24,AN$4-$D49+1),$F49-SUM($Z49:AM49)))))</f>
        <v/>
      </c>
      <c r="AO49" s="91">
        <f t="array" ref="AO49">IF(AO$4&lt;$D49,0,IF(AO$4&gt;$F$21,0,IF(AO$4=$F$21,$F49-SUM($Z49:AN49),MIN($F49*INDEX($AA$24:$DB$24,AO$4-$D49+1),$F49-SUM($Z49:AN49)))))</f>
        <v/>
      </c>
      <c r="AP49" s="91">
        <f t="array" ref="AP49">IF(AP$4&lt;$D49,0,IF(AP$4&gt;$F$21,0,IF(AP$4=$F$21,$F49-SUM($Z49:AO49),MIN($F49*INDEX($AA$24:$DB$24,AP$4-$D49+1),$F49-SUM($Z49:AO49)))))</f>
        <v/>
      </c>
      <c r="AQ49" s="91">
        <f t="array" ref="AQ49">IF(AQ$4&lt;$D49,0,IF(AQ$4&gt;$F$21,0,IF(AQ$4=$F$21,$F49-SUM($Z49:AP49),MIN($F49*INDEX($AA$24:$DB$24,AQ$4-$D49+1),$F49-SUM($Z49:AP49)))))</f>
        <v/>
      </c>
      <c r="AR49" s="91">
        <f t="array" ref="AR49">IF(AR$4&lt;$D49,0,IF(AR$4&gt;$F$21,0,IF(AR$4=$F$21,$F49-SUM($Z49:AQ49),MIN($F49*INDEX($AA$24:$DB$24,AR$4-$D49+1),$F49-SUM($Z49:AQ49)))))</f>
        <v/>
      </c>
      <c r="AS49" s="91">
        <f t="array" ref="AS49">IF(AS$4&lt;$D49,0,IF(AS$4&gt;$F$21,0,IF(AS$4=$F$21,$F49-SUM($Z49:AR49),MIN($F49*INDEX($AA$24:$DB$24,AS$4-$D49+1),$F49-SUM($Z49:AR49)))))</f>
        <v/>
      </c>
      <c r="AT49" s="91">
        <f t="array" ref="AT49">IF(AT$4&lt;$D49,0,IF(AT$4&gt;$F$21,0,IF(AT$4=$F$21,$F49-SUM($Z49:AS49),MIN($F49*INDEX($AA$24:$DB$24,AT$4-$D49+1),$F49-SUM($Z49:AS49)))))</f>
        <v/>
      </c>
      <c r="AU49" s="91">
        <f t="array" ref="AU49">IF(AU$4&lt;$D49,0,IF(AU$4&gt;$F$21,0,IF(AU$4=$F$21,$F49-SUM($Z49:AT49),MIN($F49*INDEX($AA$24:$DB$24,AU$4-$D49+1),$F49-SUM($Z49:AT49)))))</f>
        <v/>
      </c>
      <c r="AV49" s="91">
        <f t="array" ref="AV49">IF(AV$4&lt;$D49,0,IF(AV$4&gt;$F$21,0,IF(AV$4=$F$21,$F49-SUM($Z49:AU49),MIN($F49*INDEX($AA$24:$DB$24,AV$4-$D49+1),$F49-SUM($Z49:AU49)))))</f>
        <v/>
      </c>
      <c r="AW49" s="91">
        <f t="array" ref="AW49">IF(AW$4&lt;$D49,0,IF(AW$4&gt;$F$21,0,IF(AW$4=$F$21,$F49-SUM($Z49:AV49),MIN($F49*INDEX($AA$24:$DB$24,AW$4-$D49+1),$F49-SUM($Z49:AV49)))))</f>
        <v/>
      </c>
      <c r="AX49" s="91">
        <f t="array" ref="AX49">IF(AX$4&lt;$D49,0,IF(AX$4&gt;$F$21,0,IF(AX$4=$F$21,$F49-SUM($Z49:AW49),MIN($F49*INDEX($AA$24:$DB$24,AX$4-$D49+1),$F49-SUM($Z49:AW49)))))</f>
        <v/>
      </c>
      <c r="AY49" s="91">
        <f t="array" ref="AY49">IF(AY$4&lt;$D49,0,IF(AY$4&gt;$F$21,0,IF(AY$4=$F$21,$F49-SUM($Z49:AX49),MIN($F49*INDEX($AA$24:$DB$24,AY$4-$D49+1),$F49-SUM($Z49:AX49)))))</f>
        <v/>
      </c>
      <c r="AZ49" s="91">
        <f t="array" ref="AZ49">IF(AZ$4&lt;$D49,0,IF(AZ$4&gt;$F$21,0,IF(AZ$4=$F$21,$F49-SUM($Z49:AY49),MIN($F49*INDEX($AA$24:$DB$24,AZ$4-$D49+1),$F49-SUM($Z49:AY49)))))</f>
        <v/>
      </c>
      <c r="BA49" s="91">
        <f t="array" ref="BA49">IF(BA$4&lt;$D49,0,IF(BA$4&gt;$F$21,0,IF(BA$4=$F$21,$F49-SUM($Z49:AZ49),MIN($F49*INDEX($AA$24:$DB$24,BA$4-$D49+1),$F49-SUM($Z49:AZ49)))))</f>
        <v/>
      </c>
      <c r="BB49" s="91">
        <f t="array" ref="BB49">IF(BB$4&lt;$D49,0,IF(BB$4&gt;$F$21,0,IF(BB$4=$F$21,$F49-SUM($Z49:BA49),MIN($F49*INDEX($AA$24:$DB$24,BB$4-$D49+1),$F49-SUM($Z49:BA49)))))</f>
        <v/>
      </c>
      <c r="BC49" s="91">
        <f t="array" ref="BC49">IF(BC$4&lt;$D49,0,IF(BC$4&gt;$F$21,0,IF(BC$4=$F$21,$F49-SUM($Z49:BB49),MIN($F49*INDEX($AA$24:$DB$24,BC$4-$D49+1),$F49-SUM($Z49:BB49)))))</f>
        <v/>
      </c>
      <c r="BD49" s="91">
        <f t="array" ref="BD49">IF(BD$4&lt;$D49,0,IF(BD$4&gt;$F$21,0,IF(BD$4=$F$21,$F49-SUM($Z49:BC49),MIN($F49*INDEX($AA$24:$DB$24,BD$4-$D49+1),$F49-SUM($Z49:BC49)))))</f>
        <v/>
      </c>
      <c r="BE49" s="91">
        <f t="array" ref="BE49">IF(BE$4&lt;$D49,0,IF(BE$4&gt;$F$21,0,IF(BE$4=$F$21,$F49-SUM($Z49:BD49),MIN($F49*INDEX($AA$24:$DB$24,BE$4-$D49+1),$F49-SUM($Z49:BD49)))))</f>
        <v/>
      </c>
      <c r="BF49" s="91">
        <f t="array" ref="BF49">IF(BF$4&lt;$D49,0,IF(BF$4&gt;$F$21,0,IF(BF$4=$F$21,$F49-SUM($Z49:BE49),MIN($F49*INDEX($AA$24:$DB$24,BF$4-$D49+1),$F49-SUM($Z49:BE49)))))</f>
        <v/>
      </c>
      <c r="BG49" s="91">
        <f t="array" ref="BG49">IF(BG$4&lt;$D49,0,IF(BG$4&gt;$F$21,0,IF(BG$4=$F$21,$F49-SUM($Z49:BF49),MIN($F49*INDEX($AA$24:$DB$24,BG$4-$D49+1),$F49-SUM($Z49:BF49)))))</f>
        <v/>
      </c>
      <c r="BH49" s="91">
        <f t="array" ref="BH49">IF(BH$4&lt;$D49,0,IF(BH$4&gt;$F$21,0,IF(BH$4=$F$21,$F49-SUM($Z49:BG49),MIN($F49*INDEX($AA$24:$DB$24,BH$4-$D49+1),$F49-SUM($Z49:BG49)))))</f>
        <v/>
      </c>
      <c r="BI49" s="91">
        <f t="array" ref="BI49">IF(BI$4&lt;$D49,0,IF(BI$4&gt;$F$21,0,IF(BI$4=$F$21,$F49-SUM($Z49:BH49),MIN($F49*INDEX($AA$24:$DB$24,BI$4-$D49+1),$F49-SUM($Z49:BH49)))))</f>
        <v/>
      </c>
      <c r="BJ49" s="91">
        <f t="array" ref="BJ49">IF(BJ$4&lt;$D49,0,IF(BJ$4&gt;$F$21,0,IF(BJ$4=$F$21,$F49-SUM($Z49:BI49),MIN($F49*INDEX($AA$24:$DB$24,BJ$4-$D49+1),$F49-SUM($Z49:BI49)))))</f>
        <v/>
      </c>
      <c r="BK49" s="91">
        <f t="array" ref="BK49">IF(BK$4&lt;$D49,0,IF(BK$4&gt;$F$21,0,IF(BK$4=$F$21,$F49-SUM($Z49:BJ49),MIN($F49*INDEX($AA$24:$DB$24,BK$4-$D49+1),$F49-SUM($Z49:BJ49)))))</f>
        <v/>
      </c>
      <c r="BL49" s="91">
        <f t="array" ref="BL49">IF(BL$4&lt;$D49,0,IF(BL$4&gt;$F$21,0,IF(BL$4=$F$21,$F49-SUM($Z49:BK49),MIN($F49*INDEX($AA$24:$DB$24,BL$4-$D49+1),$F49-SUM($Z49:BK49)))))</f>
        <v/>
      </c>
      <c r="BM49" s="91">
        <f t="array" ref="BM49">IF(BM$4&lt;$D49,0,IF(BM$4&gt;$F$21,0,IF(BM$4=$F$21,$F49-SUM($Z49:BL49),MIN($F49*INDEX($AA$24:$DB$24,BM$4-$D49+1),$F49-SUM($Z49:BL49)))))</f>
        <v/>
      </c>
      <c r="BN49" s="91">
        <f t="array" ref="BN49">IF(BN$4&lt;$D49,0,IF(BN$4&gt;$F$21,0,IF(BN$4=$F$21,$F49-SUM($Z49:BM49),MIN($F49*INDEX($AA$24:$DB$24,BN$4-$D49+1),$F49-SUM($Z49:BM49)))))</f>
        <v/>
      </c>
      <c r="BO49" s="91">
        <f t="array" ref="BO49">IF(BO$4&lt;$D49,0,IF(BO$4&gt;$F$21,0,IF(BO$4=$F$21,$F49-SUM($Z49:BN49),MIN($F49*INDEX($AA$24:$DB$24,BO$4-$D49+1),$F49-SUM($Z49:BN49)))))</f>
        <v/>
      </c>
      <c r="BP49" s="91">
        <f t="array" ref="BP49">IF(BP$4&lt;$D49,0,IF(BP$4&gt;$F$21,0,IF(BP$4=$F$21,$F49-SUM($Z49:BO49),MIN($F49*INDEX($AA$24:$DB$24,BP$4-$D49+1),$F49-SUM($Z49:BO49)))))</f>
        <v/>
      </c>
      <c r="BQ49" s="91">
        <f t="array" ref="BQ49">IF(BQ$4&lt;$D49,0,IF(BQ$4&gt;$F$21,0,IF(BQ$4=$F$21,$F49-SUM($Z49:BP49),MIN($F49*INDEX($AA$24:$DB$24,BQ$4-$D49+1),$F49-SUM($Z49:BP49)))))</f>
        <v/>
      </c>
      <c r="BR49" s="91">
        <f t="array" ref="BR49">IF(BR$4&lt;$D49,0,IF(BR$4&gt;$F$21,0,IF(BR$4=$F$21,$F49-SUM($Z49:BQ49),MIN($F49*INDEX($AA$24:$DB$24,BR$4-$D49+1),$F49-SUM($Z49:BQ49)))))</f>
        <v/>
      </c>
      <c r="BS49" s="91">
        <f t="array" ref="BS49">IF(BS$4&lt;$D49,0,IF(BS$4&gt;$F$21,0,IF(BS$4=$F$21,$F49-SUM($Z49:BR49),MIN($F49*INDEX($AA$24:$DB$24,BS$4-$D49+1),$F49-SUM($Z49:BR49)))))</f>
        <v/>
      </c>
      <c r="BT49" s="91">
        <f t="array" ref="BT49">IF(BT$4&lt;$D49,0,IF(BT$4&gt;$F$21,0,IF(BT$4=$F$21,$F49-SUM($Z49:BS49),MIN($F49*INDEX($AA$24:$DB$24,BT$4-$D49+1),$F49-SUM($Z49:BS49)))))</f>
        <v/>
      </c>
      <c r="BU49" s="91">
        <f t="array" ref="BU49">IF(BU$4&lt;$D49,0,IF(BU$4&gt;$F$21,0,IF(BU$4=$F$21,$F49-SUM($Z49:BT49),MIN($F49*INDEX($AA$24:$DB$24,BU$4-$D49+1),$F49-SUM($Z49:BT49)))))</f>
        <v/>
      </c>
      <c r="BV49" s="91">
        <f t="array" ref="BV49">IF(BV$4&lt;$D49,0,IF(BV$4&gt;$F$21,0,IF(BV$4=$F$21,$F49-SUM($Z49:BU49),MIN($F49*INDEX($AA$24:$DB$24,BV$4-$D49+1),$F49-SUM($Z49:BU49)))))</f>
        <v/>
      </c>
      <c r="BW49" s="91">
        <f t="array" ref="BW49">IF(BW$4&lt;$D49,0,IF(BW$4&gt;$F$21,0,IF(BW$4=$F$21,$F49-SUM($Z49:BV49),MIN($F49*INDEX($AA$24:$DB$24,BW$4-$D49+1),$F49-SUM($Z49:BV49)))))</f>
        <v/>
      </c>
      <c r="BX49" s="91">
        <f t="array" ref="BX49">IF(BX$4&lt;$D49,0,IF(BX$4&gt;$F$21,0,IF(BX$4=$F$21,$F49-SUM($Z49:BW49),MIN($F49*INDEX($AA$24:$DB$24,BX$4-$D49+1),$F49-SUM($Z49:BW49)))))</f>
        <v/>
      </c>
      <c r="BY49" s="91">
        <f t="array" ref="BY49">IF(BY$4&lt;$D49,0,IF(BY$4&gt;$F$21,0,IF(BY$4=$F$21,$F49-SUM($Z49:BX49),MIN($F49*INDEX($AA$24:$DB$24,BY$4-$D49+1),$F49-SUM($Z49:BX49)))))</f>
        <v/>
      </c>
      <c r="BZ49" s="91">
        <f t="array" ref="BZ49">IF(BZ$4&lt;$D49,0,IF(BZ$4&gt;$F$21,0,IF(BZ$4=$F$21,$F49-SUM($Z49:BY49),MIN($F49*INDEX($AA$24:$DB$24,BZ$4-$D49+1),$F49-SUM($Z49:BY49)))))</f>
        <v/>
      </c>
      <c r="CA49" s="91">
        <f t="array" ref="CA49">IF(CA$4&lt;$D49,0,IF(CA$4&gt;$F$21,0,IF(CA$4=$F$21,$F49-SUM($Z49:BZ49),MIN($F49*INDEX($AA$24:$DB$24,CA$4-$D49+1),$F49-SUM($Z49:BZ49)))))</f>
        <v/>
      </c>
      <c r="CB49" s="91">
        <f t="array" ref="CB49">IF(CB$4&lt;$D49,0,IF(CB$4&gt;$F$21,0,IF(CB$4=$F$21,$F49-SUM($Z49:CA49),MIN($F49*INDEX($AA$24:$DB$24,CB$4-$D49+1),$F49-SUM($Z49:CA49)))))</f>
        <v/>
      </c>
      <c r="CC49" s="91">
        <f t="array" ref="CC49">IF(CC$4&lt;$D49,0,IF(CC$4&gt;$F$21,0,IF(CC$4=$F$21,$F49-SUM($Z49:CB49),MIN($F49*INDEX($AA$24:$DB$24,CC$4-$D49+1),$F49-SUM($Z49:CB49)))))</f>
        <v/>
      </c>
      <c r="CD49" s="91">
        <f t="array" ref="CD49">IF(CD$4&lt;$D49,0,IF(CD$4&gt;$F$21,0,IF(CD$4=$F$21,$F49-SUM($Z49:CC49),MIN($F49*INDEX($AA$24:$DB$24,CD$4-$D49+1),$F49-SUM($Z49:CC49)))))</f>
        <v/>
      </c>
      <c r="CE49" s="91">
        <f t="array" ref="CE49">IF(CE$4&lt;$D49,0,IF(CE$4&gt;$F$21,0,IF(CE$4=$F$21,$F49-SUM($Z49:CD49),MIN($F49*INDEX($AA$24:$DB$24,CE$4-$D49+1),$F49-SUM($Z49:CD49)))))</f>
        <v/>
      </c>
      <c r="CF49" s="91">
        <f t="array" ref="CF49">IF(CF$4&lt;$D49,0,IF(CF$4&gt;$F$21,0,IF(CF$4=$F$21,$F49-SUM($Z49:CE49),MIN($F49*INDEX($AA$24:$DB$24,CF$4-$D49+1),$F49-SUM($Z49:CE49)))))</f>
        <v/>
      </c>
      <c r="CG49" s="91">
        <f t="array" ref="CG49">IF(CG$4&lt;$D49,0,IF(CG$4&gt;$F$21,0,IF(CG$4=$F$21,$F49-SUM($Z49:CF49),MIN($F49*INDEX($AA$24:$DB$24,CG$4-$D49+1),$F49-SUM($Z49:CF49)))))</f>
        <v/>
      </c>
      <c r="CH49" s="91">
        <f t="array" ref="CH49">IF(CH$4&lt;$D49,0,IF(CH$4&gt;$F$21,0,IF(CH$4=$F$21,$F49-SUM($Z49:CG49),MIN($F49*INDEX($AA$24:$DB$24,CH$4-$D49+1),$F49-SUM($Z49:CG49)))))</f>
        <v/>
      </c>
      <c r="CI49" s="91">
        <f t="array" ref="CI49">IF(CI$4&lt;$D49,0,IF(CI$4&gt;$F$21,0,IF(CI$4=$F$21,$F49-SUM($Z49:CH49),MIN($F49*INDEX($AA$24:$DB$24,CI$4-$D49+1),$F49-SUM($Z49:CH49)))))</f>
        <v/>
      </c>
      <c r="CJ49" s="91">
        <f t="array" ref="CJ49">IF(CJ$4&lt;$D49,0,IF(CJ$4&gt;$F$21,0,IF(CJ$4=$F$21,$F49-SUM($Z49:CI49),MIN($F49*INDEX($AA$24:$DB$24,CJ$4-$D49+1),$F49-SUM($Z49:CI49)))))</f>
        <v/>
      </c>
      <c r="CK49" s="91">
        <f t="array" ref="CK49">IF(CK$4&lt;$D49,0,IF(CK$4&gt;$F$21,0,IF(CK$4=$F$21,$F49-SUM($Z49:CJ49),MIN($F49*INDEX($AA$24:$DB$24,CK$4-$D49+1),$F49-SUM($Z49:CJ49)))))</f>
        <v/>
      </c>
      <c r="CL49" s="91">
        <f t="array" ref="CL49">IF(CL$4&lt;$D49,0,IF(CL$4&gt;$F$21,0,IF(CL$4=$F$21,$F49-SUM($Z49:CK49),MIN($F49*INDEX($AA$24:$DB$24,CL$4-$D49+1),$F49-SUM($Z49:CK49)))))</f>
        <v/>
      </c>
      <c r="CM49" s="91">
        <f t="array" ref="CM49">IF(CM$4&lt;$D49,0,IF(CM$4&gt;$F$21,0,IF(CM$4=$F$21,$F49-SUM($Z49:CL49),MIN($F49*INDEX($AA$24:$DB$24,CM$4-$D49+1),$F49-SUM($Z49:CL49)))))</f>
        <v/>
      </c>
      <c r="CN49" s="91">
        <f t="array" ref="CN49">IF(CN$4&lt;$D49,0,IF(CN$4&gt;$F$21,0,IF(CN$4=$F$21,$F49-SUM($Z49:CM49),MIN($F49*INDEX($AA$24:$DB$24,CN$4-$D49+1),$F49-SUM($Z49:CM49)))))</f>
        <v/>
      </c>
      <c r="CO49" s="91">
        <f t="array" ref="CO49">IF(CO$4&lt;$D49,0,IF(CO$4&gt;$F$21,0,IF(CO$4=$F$21,$F49-SUM($Z49:CN49),MIN($F49*INDEX($AA$24:$DB$24,CO$4-$D49+1),$F49-SUM($Z49:CN49)))))</f>
        <v/>
      </c>
      <c r="CP49" s="91">
        <f t="array" ref="CP49">IF(CP$4&lt;$D49,0,IF(CP$4&gt;$F$21,0,IF(CP$4=$F$21,$F49-SUM($Z49:CO49),MIN($F49*INDEX($AA$24:$DB$24,CP$4-$D49+1),$F49-SUM($Z49:CO49)))))</f>
        <v/>
      </c>
      <c r="CQ49" s="91">
        <f t="array" ref="CQ49">IF(CQ$4&lt;$D49,0,IF(CQ$4&gt;$F$21,0,IF(CQ$4=$F$21,$F49-SUM($Z49:CP49),MIN($F49*INDEX($AA$24:$DB$24,CQ$4-$D49+1),$F49-SUM($Z49:CP49)))))</f>
        <v/>
      </c>
      <c r="CR49" s="91">
        <f t="array" ref="CR49">IF(CR$4&lt;$D49,0,IF(CR$4&gt;$F$21,0,IF(CR$4=$F$21,$F49-SUM($Z49:CQ49),MIN($F49*INDEX($AA$24:$DB$24,CR$4-$D49+1),$F49-SUM($Z49:CQ49)))))</f>
        <v/>
      </c>
      <c r="CS49" s="91">
        <f t="array" ref="CS49">IF(CS$4&lt;$D49,0,IF(CS$4&gt;$F$21,0,IF(CS$4=$F$21,$F49-SUM($Z49:CR49),MIN($F49*INDEX($AA$24:$DB$24,CS$4-$D49+1),$F49-SUM($Z49:CR49)))))</f>
        <v/>
      </c>
      <c r="CT49" s="91">
        <f t="array" ref="CT49">IF(CT$4&lt;$D49,0,IF(CT$4&gt;$F$21,0,IF(CT$4=$F$21,$F49-SUM($Z49:CS49),MIN($F49*INDEX($AA$24:$DB$24,CT$4-$D49+1),$F49-SUM($Z49:CS49)))))</f>
        <v/>
      </c>
      <c r="CU49" s="91">
        <f t="array" ref="CU49">IF(CU$4&lt;$D49,0,IF(CU$4&gt;$F$21,0,IF(CU$4=$F$21,$F49-SUM($Z49:CT49),MIN($F49*INDEX($AA$24:$DB$24,CU$4-$D49+1),$F49-SUM($Z49:CT49)))))</f>
        <v/>
      </c>
      <c r="CV49" s="91">
        <f t="array" ref="CV49">IF(CV$4&lt;$D49,0,IF(CV$4&gt;$F$21,0,IF(CV$4=$F$21,$F49-SUM($Z49:CU49),MIN($F49*INDEX($AA$24:$DB$24,CV$4-$D49+1),$F49-SUM($Z49:CU49)))))</f>
        <v/>
      </c>
      <c r="CW49" s="91">
        <f t="array" ref="CW49">IF(CW$4&lt;$D49,0,IF(CW$4&gt;$F$21,0,IF(CW$4=$F$21,$F49-SUM($Z49:CV49),MIN($F49*INDEX($AA$24:$DB$24,CW$4-$D49+1),$F49-SUM($Z49:CV49)))))</f>
        <v/>
      </c>
      <c r="CX49" s="91">
        <f t="array" ref="CX49">IF(CX$4&lt;$D49,0,IF(CX$4&gt;$F$21,0,IF(CX$4=$F$21,$F49-SUM($Z49:CW49),MIN($F49*INDEX($AA$24:$DB$24,CX$4-$D49+1),$F49-SUM($Z49:CW49)))))</f>
        <v/>
      </c>
      <c r="CY49" s="91">
        <f t="array" ref="CY49">IF(CY$4&lt;$D49,0,IF(CY$4&gt;$F$21,0,IF(CY$4=$F$21,$F49-SUM($Z49:CX49),MIN($F49*INDEX($AA$24:$DB$24,CY$4-$D49+1),$F49-SUM($Z49:CX49)))))</f>
        <v/>
      </c>
      <c r="CZ49" s="91">
        <f t="array" ref="CZ49">IF(CZ$4&lt;$D49,0,IF(CZ$4&gt;$F$21,0,IF(CZ$4=$F$21,$F49-SUM($Z49:CY49),MIN($F49*INDEX($AA$24:$DB$24,CZ$4-$D49+1),$F49-SUM($Z49:CY49)))))</f>
        <v/>
      </c>
      <c r="DA49" s="91">
        <f t="array" ref="DA49">IF(DA$4&lt;$D49,0,IF(DA$4&gt;$F$21,0,IF(DA$4=$F$21,$F49-SUM($Z49:CZ49),MIN($F49*INDEX($AA$24:$DB$24,DA$4-$D49+1),$F49-SUM($Z49:CZ49)))))</f>
        <v/>
      </c>
      <c r="DB49" s="91">
        <f t="array" ref="DB49">IF(DB$4&lt;$D49,0,IF(DB$4&gt;$F$21,0,IF(DB$4=$F$21,$F49-SUM($Z49:DA49),MIN($F49*INDEX($AA$24:$DB$24,DB$4-$D49+1),$F49-SUM($Z49:DA49)))))</f>
        <v/>
      </c>
    </row>
    <row r="50" outlineLevel="3">
      <c r="D50" s="2" t="n">
        <v>25</v>
      </c>
      <c r="E50" s="2" t="inlineStr">
        <is>
          <t>Total Capex Year 25</t>
        </is>
      </c>
      <c r="F50" s="87" t="n">
        <v>0</v>
      </c>
      <c r="G50" s="87">
        <f>SUM(AA50:DB50)-F50</f>
        <v/>
      </c>
      <c r="AA50" s="91">
        <f t="array" ref="AA50">IF(AA$4&lt;$D50,0,IF(AA$4&gt;$F$21,0,IF(AA$4=$F$21,$F50-SUM($Z50:Z50),MIN($F50*INDEX($AA$24:$DB$24,AA$4-$D50+1),$F50-SUM($Z50:Z50)))))</f>
        <v/>
      </c>
      <c r="AB50" s="91">
        <f t="array" ref="AB50">IF(AB$4&lt;$D50,0,IF(AB$4&gt;$F$21,0,IF(AB$4=$F$21,$F50-SUM($Z50:AA50),MIN($F50*INDEX($AA$24:$DB$24,AB$4-$D50+1),$F50-SUM($Z50:AA50)))))</f>
        <v/>
      </c>
      <c r="AC50" s="91">
        <f t="array" ref="AC50">IF(AC$4&lt;$D50,0,IF(AC$4&gt;$F$21,0,IF(AC$4=$F$21,$F50-SUM($Z50:AB50),MIN($F50*INDEX($AA$24:$DB$24,AC$4-$D50+1),$F50-SUM($Z50:AB50)))))</f>
        <v/>
      </c>
      <c r="AD50" s="91">
        <f t="array" ref="AD50">IF(AD$4&lt;$D50,0,IF(AD$4&gt;$F$21,0,IF(AD$4=$F$21,$F50-SUM($Z50:AC50),MIN($F50*INDEX($AA$24:$DB$24,AD$4-$D50+1),$F50-SUM($Z50:AC50)))))</f>
        <v/>
      </c>
      <c r="AE50" s="91">
        <f t="array" ref="AE50">IF(AE$4&lt;$D50,0,IF(AE$4&gt;$F$21,0,IF(AE$4=$F$21,$F50-SUM($Z50:AD50),MIN($F50*INDEX($AA$24:$DB$24,AE$4-$D50+1),$F50-SUM($Z50:AD50)))))</f>
        <v/>
      </c>
      <c r="AF50" s="91">
        <f t="array" ref="AF50">IF(AF$4&lt;$D50,0,IF(AF$4&gt;$F$21,0,IF(AF$4=$F$21,$F50-SUM($Z50:AE50),MIN($F50*INDEX($AA$24:$DB$24,AF$4-$D50+1),$F50-SUM($Z50:AE50)))))</f>
        <v/>
      </c>
      <c r="AG50" s="91">
        <f t="array" ref="AG50">IF(AG$4&lt;$D50,0,IF(AG$4&gt;$F$21,0,IF(AG$4=$F$21,$F50-SUM($Z50:AF50),MIN($F50*INDEX($AA$24:$DB$24,AG$4-$D50+1),$F50-SUM($Z50:AF50)))))</f>
        <v/>
      </c>
      <c r="AH50" s="91">
        <f t="array" ref="AH50">IF(AH$4&lt;$D50,0,IF(AH$4&gt;$F$21,0,IF(AH$4=$F$21,$F50-SUM($Z50:AG50),MIN($F50*INDEX($AA$24:$DB$24,AH$4-$D50+1),$F50-SUM($Z50:AG50)))))</f>
        <v/>
      </c>
      <c r="AI50" s="91">
        <f t="array" ref="AI50">IF(AI$4&lt;$D50,0,IF(AI$4&gt;$F$21,0,IF(AI$4=$F$21,$F50-SUM($Z50:AH50),MIN($F50*INDEX($AA$24:$DB$24,AI$4-$D50+1),$F50-SUM($Z50:AH50)))))</f>
        <v/>
      </c>
      <c r="AJ50" s="91">
        <f t="array" ref="AJ50">IF(AJ$4&lt;$D50,0,IF(AJ$4&gt;$F$21,0,IF(AJ$4=$F$21,$F50-SUM($Z50:AI50),MIN($F50*INDEX($AA$24:$DB$24,AJ$4-$D50+1),$F50-SUM($Z50:AI50)))))</f>
        <v/>
      </c>
      <c r="AK50" s="91">
        <f t="array" ref="AK50">IF(AK$4&lt;$D50,0,IF(AK$4&gt;$F$21,0,IF(AK$4=$F$21,$F50-SUM($Z50:AJ50),MIN($F50*INDEX($AA$24:$DB$24,AK$4-$D50+1),$F50-SUM($Z50:AJ50)))))</f>
        <v/>
      </c>
      <c r="AL50" s="91">
        <f t="array" ref="AL50">IF(AL$4&lt;$D50,0,IF(AL$4&gt;$F$21,0,IF(AL$4=$F$21,$F50-SUM($Z50:AK50),MIN($F50*INDEX($AA$24:$DB$24,AL$4-$D50+1),$F50-SUM($Z50:AK50)))))</f>
        <v/>
      </c>
      <c r="AM50" s="91">
        <f t="array" ref="AM50">IF(AM$4&lt;$D50,0,IF(AM$4&gt;$F$21,0,IF(AM$4=$F$21,$F50-SUM($Z50:AL50),MIN($F50*INDEX($AA$24:$DB$24,AM$4-$D50+1),$F50-SUM($Z50:AL50)))))</f>
        <v/>
      </c>
      <c r="AN50" s="91">
        <f t="array" ref="AN50">IF(AN$4&lt;$D50,0,IF(AN$4&gt;$F$21,0,IF(AN$4=$F$21,$F50-SUM($Z50:AM50),MIN($F50*INDEX($AA$24:$DB$24,AN$4-$D50+1),$F50-SUM($Z50:AM50)))))</f>
        <v/>
      </c>
      <c r="AO50" s="91">
        <f t="array" ref="AO50">IF(AO$4&lt;$D50,0,IF(AO$4&gt;$F$21,0,IF(AO$4=$F$21,$F50-SUM($Z50:AN50),MIN($F50*INDEX($AA$24:$DB$24,AO$4-$D50+1),$F50-SUM($Z50:AN50)))))</f>
        <v/>
      </c>
      <c r="AP50" s="91">
        <f t="array" ref="AP50">IF(AP$4&lt;$D50,0,IF(AP$4&gt;$F$21,0,IF(AP$4=$F$21,$F50-SUM($Z50:AO50),MIN($F50*INDEX($AA$24:$DB$24,AP$4-$D50+1),$F50-SUM($Z50:AO50)))))</f>
        <v/>
      </c>
      <c r="AQ50" s="91">
        <f t="array" ref="AQ50">IF(AQ$4&lt;$D50,0,IF(AQ$4&gt;$F$21,0,IF(AQ$4=$F$21,$F50-SUM($Z50:AP50),MIN($F50*INDEX($AA$24:$DB$24,AQ$4-$D50+1),$F50-SUM($Z50:AP50)))))</f>
        <v/>
      </c>
      <c r="AR50" s="91">
        <f t="array" ref="AR50">IF(AR$4&lt;$D50,0,IF(AR$4&gt;$F$21,0,IF(AR$4=$F$21,$F50-SUM($Z50:AQ50),MIN($F50*INDEX($AA$24:$DB$24,AR$4-$D50+1),$F50-SUM($Z50:AQ50)))))</f>
        <v/>
      </c>
      <c r="AS50" s="91">
        <f t="array" ref="AS50">IF(AS$4&lt;$D50,0,IF(AS$4&gt;$F$21,0,IF(AS$4=$F$21,$F50-SUM($Z50:AR50),MIN($F50*INDEX($AA$24:$DB$24,AS$4-$D50+1),$F50-SUM($Z50:AR50)))))</f>
        <v/>
      </c>
      <c r="AT50" s="91">
        <f t="array" ref="AT50">IF(AT$4&lt;$D50,0,IF(AT$4&gt;$F$21,0,IF(AT$4=$F$21,$F50-SUM($Z50:AS50),MIN($F50*INDEX($AA$24:$DB$24,AT$4-$D50+1),$F50-SUM($Z50:AS50)))))</f>
        <v/>
      </c>
      <c r="AU50" s="91">
        <f t="array" ref="AU50">IF(AU$4&lt;$D50,0,IF(AU$4&gt;$F$21,0,IF(AU$4=$F$21,$F50-SUM($Z50:AT50),MIN($F50*INDEX($AA$24:$DB$24,AU$4-$D50+1),$F50-SUM($Z50:AT50)))))</f>
        <v/>
      </c>
      <c r="AV50" s="91">
        <f t="array" ref="AV50">IF(AV$4&lt;$D50,0,IF(AV$4&gt;$F$21,0,IF(AV$4=$F$21,$F50-SUM($Z50:AU50),MIN($F50*INDEX($AA$24:$DB$24,AV$4-$D50+1),$F50-SUM($Z50:AU50)))))</f>
        <v/>
      </c>
      <c r="AW50" s="91">
        <f t="array" ref="AW50">IF(AW$4&lt;$D50,0,IF(AW$4&gt;$F$21,0,IF(AW$4=$F$21,$F50-SUM($Z50:AV50),MIN($F50*INDEX($AA$24:$DB$24,AW$4-$D50+1),$F50-SUM($Z50:AV50)))))</f>
        <v/>
      </c>
      <c r="AX50" s="91">
        <f t="array" ref="AX50">IF(AX$4&lt;$D50,0,IF(AX$4&gt;$F$21,0,IF(AX$4=$F$21,$F50-SUM($Z50:AW50),MIN($F50*INDEX($AA$24:$DB$24,AX$4-$D50+1),$F50-SUM($Z50:AW50)))))</f>
        <v/>
      </c>
      <c r="AY50" s="91">
        <f t="array" ref="AY50">IF(AY$4&lt;$D50,0,IF(AY$4&gt;$F$21,0,IF(AY$4=$F$21,$F50-SUM($Z50:AX50),MIN($F50*INDEX($AA$24:$DB$24,AY$4-$D50+1),$F50-SUM($Z50:AX50)))))</f>
        <v/>
      </c>
      <c r="AZ50" s="91">
        <f t="array" ref="AZ50">IF(AZ$4&lt;$D50,0,IF(AZ$4&gt;$F$21,0,IF(AZ$4=$F$21,$F50-SUM($Z50:AY50),MIN($F50*INDEX($AA$24:$DB$24,AZ$4-$D50+1),$F50-SUM($Z50:AY50)))))</f>
        <v/>
      </c>
      <c r="BA50" s="91">
        <f t="array" ref="BA50">IF(BA$4&lt;$D50,0,IF(BA$4&gt;$F$21,0,IF(BA$4=$F$21,$F50-SUM($Z50:AZ50),MIN($F50*INDEX($AA$24:$DB$24,BA$4-$D50+1),$F50-SUM($Z50:AZ50)))))</f>
        <v/>
      </c>
      <c r="BB50" s="91">
        <f t="array" ref="BB50">IF(BB$4&lt;$D50,0,IF(BB$4&gt;$F$21,0,IF(BB$4=$F$21,$F50-SUM($Z50:BA50),MIN($F50*INDEX($AA$24:$DB$24,BB$4-$D50+1),$F50-SUM($Z50:BA50)))))</f>
        <v/>
      </c>
      <c r="BC50" s="91">
        <f t="array" ref="BC50">IF(BC$4&lt;$D50,0,IF(BC$4&gt;$F$21,0,IF(BC$4=$F$21,$F50-SUM($Z50:BB50),MIN($F50*INDEX($AA$24:$DB$24,BC$4-$D50+1),$F50-SUM($Z50:BB50)))))</f>
        <v/>
      </c>
      <c r="BD50" s="91">
        <f t="array" ref="BD50">IF(BD$4&lt;$D50,0,IF(BD$4&gt;$F$21,0,IF(BD$4=$F$21,$F50-SUM($Z50:BC50),MIN($F50*INDEX($AA$24:$DB$24,BD$4-$D50+1),$F50-SUM($Z50:BC50)))))</f>
        <v/>
      </c>
      <c r="BE50" s="91">
        <f t="array" ref="BE50">IF(BE$4&lt;$D50,0,IF(BE$4&gt;$F$21,0,IF(BE$4=$F$21,$F50-SUM($Z50:BD50),MIN($F50*INDEX($AA$24:$DB$24,BE$4-$D50+1),$F50-SUM($Z50:BD50)))))</f>
        <v/>
      </c>
      <c r="BF50" s="91">
        <f t="array" ref="BF50">IF(BF$4&lt;$D50,0,IF(BF$4&gt;$F$21,0,IF(BF$4=$F$21,$F50-SUM($Z50:BE50),MIN($F50*INDEX($AA$24:$DB$24,BF$4-$D50+1),$F50-SUM($Z50:BE50)))))</f>
        <v/>
      </c>
      <c r="BG50" s="91">
        <f t="array" ref="BG50">IF(BG$4&lt;$D50,0,IF(BG$4&gt;$F$21,0,IF(BG$4=$F$21,$F50-SUM($Z50:BF50),MIN($F50*INDEX($AA$24:$DB$24,BG$4-$D50+1),$F50-SUM($Z50:BF50)))))</f>
        <v/>
      </c>
      <c r="BH50" s="91">
        <f t="array" ref="BH50">IF(BH$4&lt;$D50,0,IF(BH$4&gt;$F$21,0,IF(BH$4=$F$21,$F50-SUM($Z50:BG50),MIN($F50*INDEX($AA$24:$DB$24,BH$4-$D50+1),$F50-SUM($Z50:BG50)))))</f>
        <v/>
      </c>
      <c r="BI50" s="91">
        <f t="array" ref="BI50">IF(BI$4&lt;$D50,0,IF(BI$4&gt;$F$21,0,IF(BI$4=$F$21,$F50-SUM($Z50:BH50),MIN($F50*INDEX($AA$24:$DB$24,BI$4-$D50+1),$F50-SUM($Z50:BH50)))))</f>
        <v/>
      </c>
      <c r="BJ50" s="91">
        <f t="array" ref="BJ50">IF(BJ$4&lt;$D50,0,IF(BJ$4&gt;$F$21,0,IF(BJ$4=$F$21,$F50-SUM($Z50:BI50),MIN($F50*INDEX($AA$24:$DB$24,BJ$4-$D50+1),$F50-SUM($Z50:BI50)))))</f>
        <v/>
      </c>
      <c r="BK50" s="91">
        <f t="array" ref="BK50">IF(BK$4&lt;$D50,0,IF(BK$4&gt;$F$21,0,IF(BK$4=$F$21,$F50-SUM($Z50:BJ50),MIN($F50*INDEX($AA$24:$DB$24,BK$4-$D50+1),$F50-SUM($Z50:BJ50)))))</f>
        <v/>
      </c>
      <c r="BL50" s="91">
        <f t="array" ref="BL50">IF(BL$4&lt;$D50,0,IF(BL$4&gt;$F$21,0,IF(BL$4=$F$21,$F50-SUM($Z50:BK50),MIN($F50*INDEX($AA$24:$DB$24,BL$4-$D50+1),$F50-SUM($Z50:BK50)))))</f>
        <v/>
      </c>
      <c r="BM50" s="91">
        <f t="array" ref="BM50">IF(BM$4&lt;$D50,0,IF(BM$4&gt;$F$21,0,IF(BM$4=$F$21,$F50-SUM($Z50:BL50),MIN($F50*INDEX($AA$24:$DB$24,BM$4-$D50+1),$F50-SUM($Z50:BL50)))))</f>
        <v/>
      </c>
      <c r="BN50" s="91">
        <f t="array" ref="BN50">IF(BN$4&lt;$D50,0,IF(BN$4&gt;$F$21,0,IF(BN$4=$F$21,$F50-SUM($Z50:BM50),MIN($F50*INDEX($AA$24:$DB$24,BN$4-$D50+1),$F50-SUM($Z50:BM50)))))</f>
        <v/>
      </c>
      <c r="BO50" s="91">
        <f t="array" ref="BO50">IF(BO$4&lt;$D50,0,IF(BO$4&gt;$F$21,0,IF(BO$4=$F$21,$F50-SUM($Z50:BN50),MIN($F50*INDEX($AA$24:$DB$24,BO$4-$D50+1),$F50-SUM($Z50:BN50)))))</f>
        <v/>
      </c>
      <c r="BP50" s="91">
        <f t="array" ref="BP50">IF(BP$4&lt;$D50,0,IF(BP$4&gt;$F$21,0,IF(BP$4=$F$21,$F50-SUM($Z50:BO50),MIN($F50*INDEX($AA$24:$DB$24,BP$4-$D50+1),$F50-SUM($Z50:BO50)))))</f>
        <v/>
      </c>
      <c r="BQ50" s="91">
        <f t="array" ref="BQ50">IF(BQ$4&lt;$D50,0,IF(BQ$4&gt;$F$21,0,IF(BQ$4=$F$21,$F50-SUM($Z50:BP50),MIN($F50*INDEX($AA$24:$DB$24,BQ$4-$D50+1),$F50-SUM($Z50:BP50)))))</f>
        <v/>
      </c>
      <c r="BR50" s="91">
        <f t="array" ref="BR50">IF(BR$4&lt;$D50,0,IF(BR$4&gt;$F$21,0,IF(BR$4=$F$21,$F50-SUM($Z50:BQ50),MIN($F50*INDEX($AA$24:$DB$24,BR$4-$D50+1),$F50-SUM($Z50:BQ50)))))</f>
        <v/>
      </c>
      <c r="BS50" s="91">
        <f t="array" ref="BS50">IF(BS$4&lt;$D50,0,IF(BS$4&gt;$F$21,0,IF(BS$4=$F$21,$F50-SUM($Z50:BR50),MIN($F50*INDEX($AA$24:$DB$24,BS$4-$D50+1),$F50-SUM($Z50:BR50)))))</f>
        <v/>
      </c>
      <c r="BT50" s="91">
        <f t="array" ref="BT50">IF(BT$4&lt;$D50,0,IF(BT$4&gt;$F$21,0,IF(BT$4=$F$21,$F50-SUM($Z50:BS50),MIN($F50*INDEX($AA$24:$DB$24,BT$4-$D50+1),$F50-SUM($Z50:BS50)))))</f>
        <v/>
      </c>
      <c r="BU50" s="91">
        <f t="array" ref="BU50">IF(BU$4&lt;$D50,0,IF(BU$4&gt;$F$21,0,IF(BU$4=$F$21,$F50-SUM($Z50:BT50),MIN($F50*INDEX($AA$24:$DB$24,BU$4-$D50+1),$F50-SUM($Z50:BT50)))))</f>
        <v/>
      </c>
      <c r="BV50" s="91">
        <f t="array" ref="BV50">IF(BV$4&lt;$D50,0,IF(BV$4&gt;$F$21,0,IF(BV$4=$F$21,$F50-SUM($Z50:BU50),MIN($F50*INDEX($AA$24:$DB$24,BV$4-$D50+1),$F50-SUM($Z50:BU50)))))</f>
        <v/>
      </c>
      <c r="BW50" s="91">
        <f t="array" ref="BW50">IF(BW$4&lt;$D50,0,IF(BW$4&gt;$F$21,0,IF(BW$4=$F$21,$F50-SUM($Z50:BV50),MIN($F50*INDEX($AA$24:$DB$24,BW$4-$D50+1),$F50-SUM($Z50:BV50)))))</f>
        <v/>
      </c>
      <c r="BX50" s="91">
        <f t="array" ref="BX50">IF(BX$4&lt;$D50,0,IF(BX$4&gt;$F$21,0,IF(BX$4=$F$21,$F50-SUM($Z50:BW50),MIN($F50*INDEX($AA$24:$DB$24,BX$4-$D50+1),$F50-SUM($Z50:BW50)))))</f>
        <v/>
      </c>
      <c r="BY50" s="91">
        <f t="array" ref="BY50">IF(BY$4&lt;$D50,0,IF(BY$4&gt;$F$21,0,IF(BY$4=$F$21,$F50-SUM($Z50:BX50),MIN($F50*INDEX($AA$24:$DB$24,BY$4-$D50+1),$F50-SUM($Z50:BX50)))))</f>
        <v/>
      </c>
      <c r="BZ50" s="91">
        <f t="array" ref="BZ50">IF(BZ$4&lt;$D50,0,IF(BZ$4&gt;$F$21,0,IF(BZ$4=$F$21,$F50-SUM($Z50:BY50),MIN($F50*INDEX($AA$24:$DB$24,BZ$4-$D50+1),$F50-SUM($Z50:BY50)))))</f>
        <v/>
      </c>
      <c r="CA50" s="91">
        <f t="array" ref="CA50">IF(CA$4&lt;$D50,0,IF(CA$4&gt;$F$21,0,IF(CA$4=$F$21,$F50-SUM($Z50:BZ50),MIN($F50*INDEX($AA$24:$DB$24,CA$4-$D50+1),$F50-SUM($Z50:BZ50)))))</f>
        <v/>
      </c>
      <c r="CB50" s="91">
        <f t="array" ref="CB50">IF(CB$4&lt;$D50,0,IF(CB$4&gt;$F$21,0,IF(CB$4=$F$21,$F50-SUM($Z50:CA50),MIN($F50*INDEX($AA$24:$DB$24,CB$4-$D50+1),$F50-SUM($Z50:CA50)))))</f>
        <v/>
      </c>
      <c r="CC50" s="91">
        <f t="array" ref="CC50">IF(CC$4&lt;$D50,0,IF(CC$4&gt;$F$21,0,IF(CC$4=$F$21,$F50-SUM($Z50:CB50),MIN($F50*INDEX($AA$24:$DB$24,CC$4-$D50+1),$F50-SUM($Z50:CB50)))))</f>
        <v/>
      </c>
      <c r="CD50" s="91">
        <f t="array" ref="CD50">IF(CD$4&lt;$D50,0,IF(CD$4&gt;$F$21,0,IF(CD$4=$F$21,$F50-SUM($Z50:CC50),MIN($F50*INDEX($AA$24:$DB$24,CD$4-$D50+1),$F50-SUM($Z50:CC50)))))</f>
        <v/>
      </c>
      <c r="CE50" s="91">
        <f t="array" ref="CE50">IF(CE$4&lt;$D50,0,IF(CE$4&gt;$F$21,0,IF(CE$4=$F$21,$F50-SUM($Z50:CD50),MIN($F50*INDEX($AA$24:$DB$24,CE$4-$D50+1),$F50-SUM($Z50:CD50)))))</f>
        <v/>
      </c>
      <c r="CF50" s="91">
        <f t="array" ref="CF50">IF(CF$4&lt;$D50,0,IF(CF$4&gt;$F$21,0,IF(CF$4=$F$21,$F50-SUM($Z50:CE50),MIN($F50*INDEX($AA$24:$DB$24,CF$4-$D50+1),$F50-SUM($Z50:CE50)))))</f>
        <v/>
      </c>
      <c r="CG50" s="91">
        <f t="array" ref="CG50">IF(CG$4&lt;$D50,0,IF(CG$4&gt;$F$21,0,IF(CG$4=$F$21,$F50-SUM($Z50:CF50),MIN($F50*INDEX($AA$24:$DB$24,CG$4-$D50+1),$F50-SUM($Z50:CF50)))))</f>
        <v/>
      </c>
      <c r="CH50" s="91">
        <f t="array" ref="CH50">IF(CH$4&lt;$D50,0,IF(CH$4&gt;$F$21,0,IF(CH$4=$F$21,$F50-SUM($Z50:CG50),MIN($F50*INDEX($AA$24:$DB$24,CH$4-$D50+1),$F50-SUM($Z50:CG50)))))</f>
        <v/>
      </c>
      <c r="CI50" s="91">
        <f t="array" ref="CI50">IF(CI$4&lt;$D50,0,IF(CI$4&gt;$F$21,0,IF(CI$4=$F$21,$F50-SUM($Z50:CH50),MIN($F50*INDEX($AA$24:$DB$24,CI$4-$D50+1),$F50-SUM($Z50:CH50)))))</f>
        <v/>
      </c>
      <c r="CJ50" s="91">
        <f t="array" ref="CJ50">IF(CJ$4&lt;$D50,0,IF(CJ$4&gt;$F$21,0,IF(CJ$4=$F$21,$F50-SUM($Z50:CI50),MIN($F50*INDEX($AA$24:$DB$24,CJ$4-$D50+1),$F50-SUM($Z50:CI50)))))</f>
        <v/>
      </c>
      <c r="CK50" s="91">
        <f t="array" ref="CK50">IF(CK$4&lt;$D50,0,IF(CK$4&gt;$F$21,0,IF(CK$4=$F$21,$F50-SUM($Z50:CJ50),MIN($F50*INDEX($AA$24:$DB$24,CK$4-$D50+1),$F50-SUM($Z50:CJ50)))))</f>
        <v/>
      </c>
      <c r="CL50" s="91">
        <f t="array" ref="CL50">IF(CL$4&lt;$D50,0,IF(CL$4&gt;$F$21,0,IF(CL$4=$F$21,$F50-SUM($Z50:CK50),MIN($F50*INDEX($AA$24:$DB$24,CL$4-$D50+1),$F50-SUM($Z50:CK50)))))</f>
        <v/>
      </c>
      <c r="CM50" s="91">
        <f t="array" ref="CM50">IF(CM$4&lt;$D50,0,IF(CM$4&gt;$F$21,0,IF(CM$4=$F$21,$F50-SUM($Z50:CL50),MIN($F50*INDEX($AA$24:$DB$24,CM$4-$D50+1),$F50-SUM($Z50:CL50)))))</f>
        <v/>
      </c>
      <c r="CN50" s="91">
        <f t="array" ref="CN50">IF(CN$4&lt;$D50,0,IF(CN$4&gt;$F$21,0,IF(CN$4=$F$21,$F50-SUM($Z50:CM50),MIN($F50*INDEX($AA$24:$DB$24,CN$4-$D50+1),$F50-SUM($Z50:CM50)))))</f>
        <v/>
      </c>
      <c r="CO50" s="91">
        <f t="array" ref="CO50">IF(CO$4&lt;$D50,0,IF(CO$4&gt;$F$21,0,IF(CO$4=$F$21,$F50-SUM($Z50:CN50),MIN($F50*INDEX($AA$24:$DB$24,CO$4-$D50+1),$F50-SUM($Z50:CN50)))))</f>
        <v/>
      </c>
      <c r="CP50" s="91">
        <f t="array" ref="CP50">IF(CP$4&lt;$D50,0,IF(CP$4&gt;$F$21,0,IF(CP$4=$F$21,$F50-SUM($Z50:CO50),MIN($F50*INDEX($AA$24:$DB$24,CP$4-$D50+1),$F50-SUM($Z50:CO50)))))</f>
        <v/>
      </c>
      <c r="CQ50" s="91">
        <f t="array" ref="CQ50">IF(CQ$4&lt;$D50,0,IF(CQ$4&gt;$F$21,0,IF(CQ$4=$F$21,$F50-SUM($Z50:CP50),MIN($F50*INDEX($AA$24:$DB$24,CQ$4-$D50+1),$F50-SUM($Z50:CP50)))))</f>
        <v/>
      </c>
      <c r="CR50" s="91">
        <f t="array" ref="CR50">IF(CR$4&lt;$D50,0,IF(CR$4&gt;$F$21,0,IF(CR$4=$F$21,$F50-SUM($Z50:CQ50),MIN($F50*INDEX($AA$24:$DB$24,CR$4-$D50+1),$F50-SUM($Z50:CQ50)))))</f>
        <v/>
      </c>
      <c r="CS50" s="91">
        <f t="array" ref="CS50">IF(CS$4&lt;$D50,0,IF(CS$4&gt;$F$21,0,IF(CS$4=$F$21,$F50-SUM($Z50:CR50),MIN($F50*INDEX($AA$24:$DB$24,CS$4-$D50+1),$F50-SUM($Z50:CR50)))))</f>
        <v/>
      </c>
      <c r="CT50" s="91">
        <f t="array" ref="CT50">IF(CT$4&lt;$D50,0,IF(CT$4&gt;$F$21,0,IF(CT$4=$F$21,$F50-SUM($Z50:CS50),MIN($F50*INDEX($AA$24:$DB$24,CT$4-$D50+1),$F50-SUM($Z50:CS50)))))</f>
        <v/>
      </c>
      <c r="CU50" s="91">
        <f t="array" ref="CU50">IF(CU$4&lt;$D50,0,IF(CU$4&gt;$F$21,0,IF(CU$4=$F$21,$F50-SUM($Z50:CT50),MIN($F50*INDEX($AA$24:$DB$24,CU$4-$D50+1),$F50-SUM($Z50:CT50)))))</f>
        <v/>
      </c>
      <c r="CV50" s="91">
        <f t="array" ref="CV50">IF(CV$4&lt;$D50,0,IF(CV$4&gt;$F$21,0,IF(CV$4=$F$21,$F50-SUM($Z50:CU50),MIN($F50*INDEX($AA$24:$DB$24,CV$4-$D50+1),$F50-SUM($Z50:CU50)))))</f>
        <v/>
      </c>
      <c r="CW50" s="91">
        <f t="array" ref="CW50">IF(CW$4&lt;$D50,0,IF(CW$4&gt;$F$21,0,IF(CW$4=$F$21,$F50-SUM($Z50:CV50),MIN($F50*INDEX($AA$24:$DB$24,CW$4-$D50+1),$F50-SUM($Z50:CV50)))))</f>
        <v/>
      </c>
      <c r="CX50" s="91">
        <f t="array" ref="CX50">IF(CX$4&lt;$D50,0,IF(CX$4&gt;$F$21,0,IF(CX$4=$F$21,$F50-SUM($Z50:CW50),MIN($F50*INDEX($AA$24:$DB$24,CX$4-$D50+1),$F50-SUM($Z50:CW50)))))</f>
        <v/>
      </c>
      <c r="CY50" s="91">
        <f t="array" ref="CY50">IF(CY$4&lt;$D50,0,IF(CY$4&gt;$F$21,0,IF(CY$4=$F$21,$F50-SUM($Z50:CX50),MIN($F50*INDEX($AA$24:$DB$24,CY$4-$D50+1),$F50-SUM($Z50:CX50)))))</f>
        <v/>
      </c>
      <c r="CZ50" s="91">
        <f t="array" ref="CZ50">IF(CZ$4&lt;$D50,0,IF(CZ$4&gt;$F$21,0,IF(CZ$4=$F$21,$F50-SUM($Z50:CY50),MIN($F50*INDEX($AA$24:$DB$24,CZ$4-$D50+1),$F50-SUM($Z50:CY50)))))</f>
        <v/>
      </c>
      <c r="DA50" s="91">
        <f t="array" ref="DA50">IF(DA$4&lt;$D50,0,IF(DA$4&gt;$F$21,0,IF(DA$4=$F$21,$F50-SUM($Z50:CZ50),MIN($F50*INDEX($AA$24:$DB$24,DA$4-$D50+1),$F50-SUM($Z50:CZ50)))))</f>
        <v/>
      </c>
      <c r="DB50" s="91">
        <f t="array" ref="DB50">IF(DB$4&lt;$D50,0,IF(DB$4&gt;$F$21,0,IF(DB$4=$F$21,$F50-SUM($Z50:DA50),MIN($F50*INDEX($AA$24:$DB$24,DB$4-$D50+1),$F50-SUM($Z50:DA50)))))</f>
        <v/>
      </c>
    </row>
    <row r="51" outlineLevel="3">
      <c r="D51" s="2" t="n">
        <v>26</v>
      </c>
      <c r="E51" s="2" t="inlineStr">
        <is>
          <t>Total Capex Year 26</t>
        </is>
      </c>
      <c r="F51" s="87" t="n">
        <v>0</v>
      </c>
      <c r="G51" s="87">
        <f>SUM(AA51:DB51)-F51</f>
        <v/>
      </c>
      <c r="AA51" s="91">
        <f t="array" ref="AA51">IF(AA$4&lt;$D51,0,IF(AA$4&gt;$F$21,0,IF(AA$4=$F$21,$F51-SUM($Z51:Z51),MIN($F51*INDEX($AA$24:$DB$24,AA$4-$D51+1),$F51-SUM($Z51:Z51)))))</f>
        <v/>
      </c>
      <c r="AB51" s="91">
        <f t="array" ref="AB51">IF(AB$4&lt;$D51,0,IF(AB$4&gt;$F$21,0,IF(AB$4=$F$21,$F51-SUM($Z51:AA51),MIN($F51*INDEX($AA$24:$DB$24,AB$4-$D51+1),$F51-SUM($Z51:AA51)))))</f>
        <v/>
      </c>
      <c r="AC51" s="91">
        <f t="array" ref="AC51">IF(AC$4&lt;$D51,0,IF(AC$4&gt;$F$21,0,IF(AC$4=$F$21,$F51-SUM($Z51:AB51),MIN($F51*INDEX($AA$24:$DB$24,AC$4-$D51+1),$F51-SUM($Z51:AB51)))))</f>
        <v/>
      </c>
      <c r="AD51" s="91">
        <f t="array" ref="AD51">IF(AD$4&lt;$D51,0,IF(AD$4&gt;$F$21,0,IF(AD$4=$F$21,$F51-SUM($Z51:AC51),MIN($F51*INDEX($AA$24:$DB$24,AD$4-$D51+1),$F51-SUM($Z51:AC51)))))</f>
        <v/>
      </c>
      <c r="AE51" s="91">
        <f t="array" ref="AE51">IF(AE$4&lt;$D51,0,IF(AE$4&gt;$F$21,0,IF(AE$4=$F$21,$F51-SUM($Z51:AD51),MIN($F51*INDEX($AA$24:$DB$24,AE$4-$D51+1),$F51-SUM($Z51:AD51)))))</f>
        <v/>
      </c>
      <c r="AF51" s="91">
        <f t="array" ref="AF51">IF(AF$4&lt;$D51,0,IF(AF$4&gt;$F$21,0,IF(AF$4=$F$21,$F51-SUM($Z51:AE51),MIN($F51*INDEX($AA$24:$DB$24,AF$4-$D51+1),$F51-SUM($Z51:AE51)))))</f>
        <v/>
      </c>
      <c r="AG51" s="91">
        <f t="array" ref="AG51">IF(AG$4&lt;$D51,0,IF(AG$4&gt;$F$21,0,IF(AG$4=$F$21,$F51-SUM($Z51:AF51),MIN($F51*INDEX($AA$24:$DB$24,AG$4-$D51+1),$F51-SUM($Z51:AF51)))))</f>
        <v/>
      </c>
      <c r="AH51" s="91">
        <f t="array" ref="AH51">IF(AH$4&lt;$D51,0,IF(AH$4&gt;$F$21,0,IF(AH$4=$F$21,$F51-SUM($Z51:AG51),MIN($F51*INDEX($AA$24:$DB$24,AH$4-$D51+1),$F51-SUM($Z51:AG51)))))</f>
        <v/>
      </c>
      <c r="AI51" s="91">
        <f t="array" ref="AI51">IF(AI$4&lt;$D51,0,IF(AI$4&gt;$F$21,0,IF(AI$4=$F$21,$F51-SUM($Z51:AH51),MIN($F51*INDEX($AA$24:$DB$24,AI$4-$D51+1),$F51-SUM($Z51:AH51)))))</f>
        <v/>
      </c>
      <c r="AJ51" s="91">
        <f t="array" ref="AJ51">IF(AJ$4&lt;$D51,0,IF(AJ$4&gt;$F$21,0,IF(AJ$4=$F$21,$F51-SUM($Z51:AI51),MIN($F51*INDEX($AA$24:$DB$24,AJ$4-$D51+1),$F51-SUM($Z51:AI51)))))</f>
        <v/>
      </c>
      <c r="AK51" s="91">
        <f t="array" ref="AK51">IF(AK$4&lt;$D51,0,IF(AK$4&gt;$F$21,0,IF(AK$4=$F$21,$F51-SUM($Z51:AJ51),MIN($F51*INDEX($AA$24:$DB$24,AK$4-$D51+1),$F51-SUM($Z51:AJ51)))))</f>
        <v/>
      </c>
      <c r="AL51" s="91">
        <f t="array" ref="AL51">IF(AL$4&lt;$D51,0,IF(AL$4&gt;$F$21,0,IF(AL$4=$F$21,$F51-SUM($Z51:AK51),MIN($F51*INDEX($AA$24:$DB$24,AL$4-$D51+1),$F51-SUM($Z51:AK51)))))</f>
        <v/>
      </c>
      <c r="AM51" s="91">
        <f t="array" ref="AM51">IF(AM$4&lt;$D51,0,IF(AM$4&gt;$F$21,0,IF(AM$4=$F$21,$F51-SUM($Z51:AL51),MIN($F51*INDEX($AA$24:$DB$24,AM$4-$D51+1),$F51-SUM($Z51:AL51)))))</f>
        <v/>
      </c>
      <c r="AN51" s="91">
        <f t="array" ref="AN51">IF(AN$4&lt;$D51,0,IF(AN$4&gt;$F$21,0,IF(AN$4=$F$21,$F51-SUM($Z51:AM51),MIN($F51*INDEX($AA$24:$DB$24,AN$4-$D51+1),$F51-SUM($Z51:AM51)))))</f>
        <v/>
      </c>
      <c r="AO51" s="91">
        <f t="array" ref="AO51">IF(AO$4&lt;$D51,0,IF(AO$4&gt;$F$21,0,IF(AO$4=$F$21,$F51-SUM($Z51:AN51),MIN($F51*INDEX($AA$24:$DB$24,AO$4-$D51+1),$F51-SUM($Z51:AN51)))))</f>
        <v/>
      </c>
      <c r="AP51" s="91">
        <f t="array" ref="AP51">IF(AP$4&lt;$D51,0,IF(AP$4&gt;$F$21,0,IF(AP$4=$F$21,$F51-SUM($Z51:AO51),MIN($F51*INDEX($AA$24:$DB$24,AP$4-$D51+1),$F51-SUM($Z51:AO51)))))</f>
        <v/>
      </c>
      <c r="AQ51" s="91">
        <f t="array" ref="AQ51">IF(AQ$4&lt;$D51,0,IF(AQ$4&gt;$F$21,0,IF(AQ$4=$F$21,$F51-SUM($Z51:AP51),MIN($F51*INDEX($AA$24:$DB$24,AQ$4-$D51+1),$F51-SUM($Z51:AP51)))))</f>
        <v/>
      </c>
      <c r="AR51" s="91">
        <f t="array" ref="AR51">IF(AR$4&lt;$D51,0,IF(AR$4&gt;$F$21,0,IF(AR$4=$F$21,$F51-SUM($Z51:AQ51),MIN($F51*INDEX($AA$24:$DB$24,AR$4-$D51+1),$F51-SUM($Z51:AQ51)))))</f>
        <v/>
      </c>
      <c r="AS51" s="91">
        <f t="array" ref="AS51">IF(AS$4&lt;$D51,0,IF(AS$4&gt;$F$21,0,IF(AS$4=$F$21,$F51-SUM($Z51:AR51),MIN($F51*INDEX($AA$24:$DB$24,AS$4-$D51+1),$F51-SUM($Z51:AR51)))))</f>
        <v/>
      </c>
      <c r="AT51" s="91">
        <f t="array" ref="AT51">IF(AT$4&lt;$D51,0,IF(AT$4&gt;$F$21,0,IF(AT$4=$F$21,$F51-SUM($Z51:AS51),MIN($F51*INDEX($AA$24:$DB$24,AT$4-$D51+1),$F51-SUM($Z51:AS51)))))</f>
        <v/>
      </c>
      <c r="AU51" s="91">
        <f t="array" ref="AU51">IF(AU$4&lt;$D51,0,IF(AU$4&gt;$F$21,0,IF(AU$4=$F$21,$F51-SUM($Z51:AT51),MIN($F51*INDEX($AA$24:$DB$24,AU$4-$D51+1),$F51-SUM($Z51:AT51)))))</f>
        <v/>
      </c>
      <c r="AV51" s="91">
        <f t="array" ref="AV51">IF(AV$4&lt;$D51,0,IF(AV$4&gt;$F$21,0,IF(AV$4=$F$21,$F51-SUM($Z51:AU51),MIN($F51*INDEX($AA$24:$DB$24,AV$4-$D51+1),$F51-SUM($Z51:AU51)))))</f>
        <v/>
      </c>
      <c r="AW51" s="91">
        <f t="array" ref="AW51">IF(AW$4&lt;$D51,0,IF(AW$4&gt;$F$21,0,IF(AW$4=$F$21,$F51-SUM($Z51:AV51),MIN($F51*INDEX($AA$24:$DB$24,AW$4-$D51+1),$F51-SUM($Z51:AV51)))))</f>
        <v/>
      </c>
      <c r="AX51" s="91">
        <f t="array" ref="AX51">IF(AX$4&lt;$D51,0,IF(AX$4&gt;$F$21,0,IF(AX$4=$F$21,$F51-SUM($Z51:AW51),MIN($F51*INDEX($AA$24:$DB$24,AX$4-$D51+1),$F51-SUM($Z51:AW51)))))</f>
        <v/>
      </c>
      <c r="AY51" s="91">
        <f t="array" ref="AY51">IF(AY$4&lt;$D51,0,IF(AY$4&gt;$F$21,0,IF(AY$4=$F$21,$F51-SUM($Z51:AX51),MIN($F51*INDEX($AA$24:$DB$24,AY$4-$D51+1),$F51-SUM($Z51:AX51)))))</f>
        <v/>
      </c>
      <c r="AZ51" s="91">
        <f t="array" ref="AZ51">IF(AZ$4&lt;$D51,0,IF(AZ$4&gt;$F$21,0,IF(AZ$4=$F$21,$F51-SUM($Z51:AY51),MIN($F51*INDEX($AA$24:$DB$24,AZ$4-$D51+1),$F51-SUM($Z51:AY51)))))</f>
        <v/>
      </c>
      <c r="BA51" s="91">
        <f t="array" ref="BA51">IF(BA$4&lt;$D51,0,IF(BA$4&gt;$F$21,0,IF(BA$4=$F$21,$F51-SUM($Z51:AZ51),MIN($F51*INDEX($AA$24:$DB$24,BA$4-$D51+1),$F51-SUM($Z51:AZ51)))))</f>
        <v/>
      </c>
      <c r="BB51" s="91">
        <f t="array" ref="BB51">IF(BB$4&lt;$D51,0,IF(BB$4&gt;$F$21,0,IF(BB$4=$F$21,$F51-SUM($Z51:BA51),MIN($F51*INDEX($AA$24:$DB$24,BB$4-$D51+1),$F51-SUM($Z51:BA51)))))</f>
        <v/>
      </c>
      <c r="BC51" s="91">
        <f t="array" ref="BC51">IF(BC$4&lt;$D51,0,IF(BC$4&gt;$F$21,0,IF(BC$4=$F$21,$F51-SUM($Z51:BB51),MIN($F51*INDEX($AA$24:$DB$24,BC$4-$D51+1),$F51-SUM($Z51:BB51)))))</f>
        <v/>
      </c>
      <c r="BD51" s="91">
        <f t="array" ref="BD51">IF(BD$4&lt;$D51,0,IF(BD$4&gt;$F$21,0,IF(BD$4=$F$21,$F51-SUM($Z51:BC51),MIN($F51*INDEX($AA$24:$DB$24,BD$4-$D51+1),$F51-SUM($Z51:BC51)))))</f>
        <v/>
      </c>
      <c r="BE51" s="91">
        <f t="array" ref="BE51">IF(BE$4&lt;$D51,0,IF(BE$4&gt;$F$21,0,IF(BE$4=$F$21,$F51-SUM($Z51:BD51),MIN($F51*INDEX($AA$24:$DB$24,BE$4-$D51+1),$F51-SUM($Z51:BD51)))))</f>
        <v/>
      </c>
      <c r="BF51" s="91">
        <f t="array" ref="BF51">IF(BF$4&lt;$D51,0,IF(BF$4&gt;$F$21,0,IF(BF$4=$F$21,$F51-SUM($Z51:BE51),MIN($F51*INDEX($AA$24:$DB$24,BF$4-$D51+1),$F51-SUM($Z51:BE51)))))</f>
        <v/>
      </c>
      <c r="BG51" s="91">
        <f t="array" ref="BG51">IF(BG$4&lt;$D51,0,IF(BG$4&gt;$F$21,0,IF(BG$4=$F$21,$F51-SUM($Z51:BF51),MIN($F51*INDEX($AA$24:$DB$24,BG$4-$D51+1),$F51-SUM($Z51:BF51)))))</f>
        <v/>
      </c>
      <c r="BH51" s="91">
        <f t="array" ref="BH51">IF(BH$4&lt;$D51,0,IF(BH$4&gt;$F$21,0,IF(BH$4=$F$21,$F51-SUM($Z51:BG51),MIN($F51*INDEX($AA$24:$DB$24,BH$4-$D51+1),$F51-SUM($Z51:BG51)))))</f>
        <v/>
      </c>
      <c r="BI51" s="91">
        <f t="array" ref="BI51">IF(BI$4&lt;$D51,0,IF(BI$4&gt;$F$21,0,IF(BI$4=$F$21,$F51-SUM($Z51:BH51),MIN($F51*INDEX($AA$24:$DB$24,BI$4-$D51+1),$F51-SUM($Z51:BH51)))))</f>
        <v/>
      </c>
      <c r="BJ51" s="91">
        <f t="array" ref="BJ51">IF(BJ$4&lt;$D51,0,IF(BJ$4&gt;$F$21,0,IF(BJ$4=$F$21,$F51-SUM($Z51:BI51),MIN($F51*INDEX($AA$24:$DB$24,BJ$4-$D51+1),$F51-SUM($Z51:BI51)))))</f>
        <v/>
      </c>
      <c r="BK51" s="91">
        <f t="array" ref="BK51">IF(BK$4&lt;$D51,0,IF(BK$4&gt;$F$21,0,IF(BK$4=$F$21,$F51-SUM($Z51:BJ51),MIN($F51*INDEX($AA$24:$DB$24,BK$4-$D51+1),$F51-SUM($Z51:BJ51)))))</f>
        <v/>
      </c>
      <c r="BL51" s="91">
        <f t="array" ref="BL51">IF(BL$4&lt;$D51,0,IF(BL$4&gt;$F$21,0,IF(BL$4=$F$21,$F51-SUM($Z51:BK51),MIN($F51*INDEX($AA$24:$DB$24,BL$4-$D51+1),$F51-SUM($Z51:BK51)))))</f>
        <v/>
      </c>
      <c r="BM51" s="91">
        <f t="array" ref="BM51">IF(BM$4&lt;$D51,0,IF(BM$4&gt;$F$21,0,IF(BM$4=$F$21,$F51-SUM($Z51:BL51),MIN($F51*INDEX($AA$24:$DB$24,BM$4-$D51+1),$F51-SUM($Z51:BL51)))))</f>
        <v/>
      </c>
      <c r="BN51" s="91">
        <f t="array" ref="BN51">IF(BN$4&lt;$D51,0,IF(BN$4&gt;$F$21,0,IF(BN$4=$F$21,$F51-SUM($Z51:BM51),MIN($F51*INDEX($AA$24:$DB$24,BN$4-$D51+1),$F51-SUM($Z51:BM51)))))</f>
        <v/>
      </c>
      <c r="BO51" s="91">
        <f t="array" ref="BO51">IF(BO$4&lt;$D51,0,IF(BO$4&gt;$F$21,0,IF(BO$4=$F$21,$F51-SUM($Z51:BN51),MIN($F51*INDEX($AA$24:$DB$24,BO$4-$D51+1),$F51-SUM($Z51:BN51)))))</f>
        <v/>
      </c>
      <c r="BP51" s="91">
        <f t="array" ref="BP51">IF(BP$4&lt;$D51,0,IF(BP$4&gt;$F$21,0,IF(BP$4=$F$21,$F51-SUM($Z51:BO51),MIN($F51*INDEX($AA$24:$DB$24,BP$4-$D51+1),$F51-SUM($Z51:BO51)))))</f>
        <v/>
      </c>
      <c r="BQ51" s="91">
        <f t="array" ref="BQ51">IF(BQ$4&lt;$D51,0,IF(BQ$4&gt;$F$21,0,IF(BQ$4=$F$21,$F51-SUM($Z51:BP51),MIN($F51*INDEX($AA$24:$DB$24,BQ$4-$D51+1),$F51-SUM($Z51:BP51)))))</f>
        <v/>
      </c>
      <c r="BR51" s="91">
        <f t="array" ref="BR51">IF(BR$4&lt;$D51,0,IF(BR$4&gt;$F$21,0,IF(BR$4=$F$21,$F51-SUM($Z51:BQ51),MIN($F51*INDEX($AA$24:$DB$24,BR$4-$D51+1),$F51-SUM($Z51:BQ51)))))</f>
        <v/>
      </c>
      <c r="BS51" s="91">
        <f t="array" ref="BS51">IF(BS$4&lt;$D51,0,IF(BS$4&gt;$F$21,0,IF(BS$4=$F$21,$F51-SUM($Z51:BR51),MIN($F51*INDEX($AA$24:$DB$24,BS$4-$D51+1),$F51-SUM($Z51:BR51)))))</f>
        <v/>
      </c>
      <c r="BT51" s="91">
        <f t="array" ref="BT51">IF(BT$4&lt;$D51,0,IF(BT$4&gt;$F$21,0,IF(BT$4=$F$21,$F51-SUM($Z51:BS51),MIN($F51*INDEX($AA$24:$DB$24,BT$4-$D51+1),$F51-SUM($Z51:BS51)))))</f>
        <v/>
      </c>
      <c r="BU51" s="91">
        <f t="array" ref="BU51">IF(BU$4&lt;$D51,0,IF(BU$4&gt;$F$21,0,IF(BU$4=$F$21,$F51-SUM($Z51:BT51),MIN($F51*INDEX($AA$24:$DB$24,BU$4-$D51+1),$F51-SUM($Z51:BT51)))))</f>
        <v/>
      </c>
      <c r="BV51" s="91">
        <f t="array" ref="BV51">IF(BV$4&lt;$D51,0,IF(BV$4&gt;$F$21,0,IF(BV$4=$F$21,$F51-SUM($Z51:BU51),MIN($F51*INDEX($AA$24:$DB$24,BV$4-$D51+1),$F51-SUM($Z51:BU51)))))</f>
        <v/>
      </c>
      <c r="BW51" s="91">
        <f t="array" ref="BW51">IF(BW$4&lt;$D51,0,IF(BW$4&gt;$F$21,0,IF(BW$4=$F$21,$F51-SUM($Z51:BV51),MIN($F51*INDEX($AA$24:$DB$24,BW$4-$D51+1),$F51-SUM($Z51:BV51)))))</f>
        <v/>
      </c>
      <c r="BX51" s="91">
        <f t="array" ref="BX51">IF(BX$4&lt;$D51,0,IF(BX$4&gt;$F$21,0,IF(BX$4=$F$21,$F51-SUM($Z51:BW51),MIN($F51*INDEX($AA$24:$DB$24,BX$4-$D51+1),$F51-SUM($Z51:BW51)))))</f>
        <v/>
      </c>
      <c r="BY51" s="91">
        <f t="array" ref="BY51">IF(BY$4&lt;$D51,0,IF(BY$4&gt;$F$21,0,IF(BY$4=$F$21,$F51-SUM($Z51:BX51),MIN($F51*INDEX($AA$24:$DB$24,BY$4-$D51+1),$F51-SUM($Z51:BX51)))))</f>
        <v/>
      </c>
      <c r="BZ51" s="91">
        <f t="array" ref="BZ51">IF(BZ$4&lt;$D51,0,IF(BZ$4&gt;$F$21,0,IF(BZ$4=$F$21,$F51-SUM($Z51:BY51),MIN($F51*INDEX($AA$24:$DB$24,BZ$4-$D51+1),$F51-SUM($Z51:BY51)))))</f>
        <v/>
      </c>
      <c r="CA51" s="91">
        <f t="array" ref="CA51">IF(CA$4&lt;$D51,0,IF(CA$4&gt;$F$21,0,IF(CA$4=$F$21,$F51-SUM($Z51:BZ51),MIN($F51*INDEX($AA$24:$DB$24,CA$4-$D51+1),$F51-SUM($Z51:BZ51)))))</f>
        <v/>
      </c>
      <c r="CB51" s="91">
        <f t="array" ref="CB51">IF(CB$4&lt;$D51,0,IF(CB$4&gt;$F$21,0,IF(CB$4=$F$21,$F51-SUM($Z51:CA51),MIN($F51*INDEX($AA$24:$DB$24,CB$4-$D51+1),$F51-SUM($Z51:CA51)))))</f>
        <v/>
      </c>
      <c r="CC51" s="91">
        <f t="array" ref="CC51">IF(CC$4&lt;$D51,0,IF(CC$4&gt;$F$21,0,IF(CC$4=$F$21,$F51-SUM($Z51:CB51),MIN($F51*INDEX($AA$24:$DB$24,CC$4-$D51+1),$F51-SUM($Z51:CB51)))))</f>
        <v/>
      </c>
      <c r="CD51" s="91">
        <f t="array" ref="CD51">IF(CD$4&lt;$D51,0,IF(CD$4&gt;$F$21,0,IF(CD$4=$F$21,$F51-SUM($Z51:CC51),MIN($F51*INDEX($AA$24:$DB$24,CD$4-$D51+1),$F51-SUM($Z51:CC51)))))</f>
        <v/>
      </c>
      <c r="CE51" s="91">
        <f t="array" ref="CE51">IF(CE$4&lt;$D51,0,IF(CE$4&gt;$F$21,0,IF(CE$4=$F$21,$F51-SUM($Z51:CD51),MIN($F51*INDEX($AA$24:$DB$24,CE$4-$D51+1),$F51-SUM($Z51:CD51)))))</f>
        <v/>
      </c>
      <c r="CF51" s="91">
        <f t="array" ref="CF51">IF(CF$4&lt;$D51,0,IF(CF$4&gt;$F$21,0,IF(CF$4=$F$21,$F51-SUM($Z51:CE51),MIN($F51*INDEX($AA$24:$DB$24,CF$4-$D51+1),$F51-SUM($Z51:CE51)))))</f>
        <v/>
      </c>
      <c r="CG51" s="91">
        <f t="array" ref="CG51">IF(CG$4&lt;$D51,0,IF(CG$4&gt;$F$21,0,IF(CG$4=$F$21,$F51-SUM($Z51:CF51),MIN($F51*INDEX($AA$24:$DB$24,CG$4-$D51+1),$F51-SUM($Z51:CF51)))))</f>
        <v/>
      </c>
      <c r="CH51" s="91">
        <f t="array" ref="CH51">IF(CH$4&lt;$D51,0,IF(CH$4&gt;$F$21,0,IF(CH$4=$F$21,$F51-SUM($Z51:CG51),MIN($F51*INDEX($AA$24:$DB$24,CH$4-$D51+1),$F51-SUM($Z51:CG51)))))</f>
        <v/>
      </c>
      <c r="CI51" s="91">
        <f t="array" ref="CI51">IF(CI$4&lt;$D51,0,IF(CI$4&gt;$F$21,0,IF(CI$4=$F$21,$F51-SUM($Z51:CH51),MIN($F51*INDEX($AA$24:$DB$24,CI$4-$D51+1),$F51-SUM($Z51:CH51)))))</f>
        <v/>
      </c>
      <c r="CJ51" s="91">
        <f t="array" ref="CJ51">IF(CJ$4&lt;$D51,0,IF(CJ$4&gt;$F$21,0,IF(CJ$4=$F$21,$F51-SUM($Z51:CI51),MIN($F51*INDEX($AA$24:$DB$24,CJ$4-$D51+1),$F51-SUM($Z51:CI51)))))</f>
        <v/>
      </c>
      <c r="CK51" s="91">
        <f t="array" ref="CK51">IF(CK$4&lt;$D51,0,IF(CK$4&gt;$F$21,0,IF(CK$4=$F$21,$F51-SUM($Z51:CJ51),MIN($F51*INDEX($AA$24:$DB$24,CK$4-$D51+1),$F51-SUM($Z51:CJ51)))))</f>
        <v/>
      </c>
      <c r="CL51" s="91">
        <f t="array" ref="CL51">IF(CL$4&lt;$D51,0,IF(CL$4&gt;$F$21,0,IF(CL$4=$F$21,$F51-SUM($Z51:CK51),MIN($F51*INDEX($AA$24:$DB$24,CL$4-$D51+1),$F51-SUM($Z51:CK51)))))</f>
        <v/>
      </c>
      <c r="CM51" s="91">
        <f t="array" ref="CM51">IF(CM$4&lt;$D51,0,IF(CM$4&gt;$F$21,0,IF(CM$4=$F$21,$F51-SUM($Z51:CL51),MIN($F51*INDEX($AA$24:$DB$24,CM$4-$D51+1),$F51-SUM($Z51:CL51)))))</f>
        <v/>
      </c>
      <c r="CN51" s="91">
        <f t="array" ref="CN51">IF(CN$4&lt;$D51,0,IF(CN$4&gt;$F$21,0,IF(CN$4=$F$21,$F51-SUM($Z51:CM51),MIN($F51*INDEX($AA$24:$DB$24,CN$4-$D51+1),$F51-SUM($Z51:CM51)))))</f>
        <v/>
      </c>
      <c r="CO51" s="91">
        <f t="array" ref="CO51">IF(CO$4&lt;$D51,0,IF(CO$4&gt;$F$21,0,IF(CO$4=$F$21,$F51-SUM($Z51:CN51),MIN($F51*INDEX($AA$24:$DB$24,CO$4-$D51+1),$F51-SUM($Z51:CN51)))))</f>
        <v/>
      </c>
      <c r="CP51" s="91">
        <f t="array" ref="CP51">IF(CP$4&lt;$D51,0,IF(CP$4&gt;$F$21,0,IF(CP$4=$F$21,$F51-SUM($Z51:CO51),MIN($F51*INDEX($AA$24:$DB$24,CP$4-$D51+1),$F51-SUM($Z51:CO51)))))</f>
        <v/>
      </c>
      <c r="CQ51" s="91">
        <f t="array" ref="CQ51">IF(CQ$4&lt;$D51,0,IF(CQ$4&gt;$F$21,0,IF(CQ$4=$F$21,$F51-SUM($Z51:CP51),MIN($F51*INDEX($AA$24:$DB$24,CQ$4-$D51+1),$F51-SUM($Z51:CP51)))))</f>
        <v/>
      </c>
      <c r="CR51" s="91">
        <f t="array" ref="CR51">IF(CR$4&lt;$D51,0,IF(CR$4&gt;$F$21,0,IF(CR$4=$F$21,$F51-SUM($Z51:CQ51),MIN($F51*INDEX($AA$24:$DB$24,CR$4-$D51+1),$F51-SUM($Z51:CQ51)))))</f>
        <v/>
      </c>
      <c r="CS51" s="91">
        <f t="array" ref="CS51">IF(CS$4&lt;$D51,0,IF(CS$4&gt;$F$21,0,IF(CS$4=$F$21,$F51-SUM($Z51:CR51),MIN($F51*INDEX($AA$24:$DB$24,CS$4-$D51+1),$F51-SUM($Z51:CR51)))))</f>
        <v/>
      </c>
      <c r="CT51" s="91">
        <f t="array" ref="CT51">IF(CT$4&lt;$D51,0,IF(CT$4&gt;$F$21,0,IF(CT$4=$F$21,$F51-SUM($Z51:CS51),MIN($F51*INDEX($AA$24:$DB$24,CT$4-$D51+1),$F51-SUM($Z51:CS51)))))</f>
        <v/>
      </c>
      <c r="CU51" s="91">
        <f t="array" ref="CU51">IF(CU$4&lt;$D51,0,IF(CU$4&gt;$F$21,0,IF(CU$4=$F$21,$F51-SUM($Z51:CT51),MIN($F51*INDEX($AA$24:$DB$24,CU$4-$D51+1),$F51-SUM($Z51:CT51)))))</f>
        <v/>
      </c>
      <c r="CV51" s="91">
        <f t="array" ref="CV51">IF(CV$4&lt;$D51,0,IF(CV$4&gt;$F$21,0,IF(CV$4=$F$21,$F51-SUM($Z51:CU51),MIN($F51*INDEX($AA$24:$DB$24,CV$4-$D51+1),$F51-SUM($Z51:CU51)))))</f>
        <v/>
      </c>
      <c r="CW51" s="91">
        <f t="array" ref="CW51">IF(CW$4&lt;$D51,0,IF(CW$4&gt;$F$21,0,IF(CW$4=$F$21,$F51-SUM($Z51:CV51),MIN($F51*INDEX($AA$24:$DB$24,CW$4-$D51+1),$F51-SUM($Z51:CV51)))))</f>
        <v/>
      </c>
      <c r="CX51" s="91">
        <f t="array" ref="CX51">IF(CX$4&lt;$D51,0,IF(CX$4&gt;$F$21,0,IF(CX$4=$F$21,$F51-SUM($Z51:CW51),MIN($F51*INDEX($AA$24:$DB$24,CX$4-$D51+1),$F51-SUM($Z51:CW51)))))</f>
        <v/>
      </c>
      <c r="CY51" s="91">
        <f t="array" ref="CY51">IF(CY$4&lt;$D51,0,IF(CY$4&gt;$F$21,0,IF(CY$4=$F$21,$F51-SUM($Z51:CX51),MIN($F51*INDEX($AA$24:$DB$24,CY$4-$D51+1),$F51-SUM($Z51:CX51)))))</f>
        <v/>
      </c>
      <c r="CZ51" s="91">
        <f t="array" ref="CZ51">IF(CZ$4&lt;$D51,0,IF(CZ$4&gt;$F$21,0,IF(CZ$4=$F$21,$F51-SUM($Z51:CY51),MIN($F51*INDEX($AA$24:$DB$24,CZ$4-$D51+1),$F51-SUM($Z51:CY51)))))</f>
        <v/>
      </c>
      <c r="DA51" s="91">
        <f t="array" ref="DA51">IF(DA$4&lt;$D51,0,IF(DA$4&gt;$F$21,0,IF(DA$4=$F$21,$F51-SUM($Z51:CZ51),MIN($F51*INDEX($AA$24:$DB$24,DA$4-$D51+1),$F51-SUM($Z51:CZ51)))))</f>
        <v/>
      </c>
      <c r="DB51" s="91">
        <f t="array" ref="DB51">IF(DB$4&lt;$D51,0,IF(DB$4&gt;$F$21,0,IF(DB$4=$F$21,$F51-SUM($Z51:DA51),MIN($F51*INDEX($AA$24:$DB$24,DB$4-$D51+1),$F51-SUM($Z51:DA51)))))</f>
        <v/>
      </c>
    </row>
    <row r="52" outlineLevel="3">
      <c r="D52" s="2" t="n">
        <v>27</v>
      </c>
      <c r="E52" s="2" t="inlineStr">
        <is>
          <t>Total Capex Year 27</t>
        </is>
      </c>
      <c r="F52" s="87" t="n">
        <v>0</v>
      </c>
      <c r="G52" s="87">
        <f>SUM(AA52:DB52)-F52</f>
        <v/>
      </c>
      <c r="AA52" s="91">
        <f t="array" ref="AA52">IF(AA$4&lt;$D52,0,IF(AA$4&gt;$F$21,0,IF(AA$4=$F$21,$F52-SUM($Z52:Z52),MIN($F52*INDEX($AA$24:$DB$24,AA$4-$D52+1),$F52-SUM($Z52:Z52)))))</f>
        <v/>
      </c>
      <c r="AB52" s="91">
        <f t="array" ref="AB52">IF(AB$4&lt;$D52,0,IF(AB$4&gt;$F$21,0,IF(AB$4=$F$21,$F52-SUM($Z52:AA52),MIN($F52*INDEX($AA$24:$DB$24,AB$4-$D52+1),$F52-SUM($Z52:AA52)))))</f>
        <v/>
      </c>
      <c r="AC52" s="91">
        <f t="array" ref="AC52">IF(AC$4&lt;$D52,0,IF(AC$4&gt;$F$21,0,IF(AC$4=$F$21,$F52-SUM($Z52:AB52),MIN($F52*INDEX($AA$24:$DB$24,AC$4-$D52+1),$F52-SUM($Z52:AB52)))))</f>
        <v/>
      </c>
      <c r="AD52" s="91">
        <f t="array" ref="AD52">IF(AD$4&lt;$D52,0,IF(AD$4&gt;$F$21,0,IF(AD$4=$F$21,$F52-SUM($Z52:AC52),MIN($F52*INDEX($AA$24:$DB$24,AD$4-$D52+1),$F52-SUM($Z52:AC52)))))</f>
        <v/>
      </c>
      <c r="AE52" s="91">
        <f t="array" ref="AE52">IF(AE$4&lt;$D52,0,IF(AE$4&gt;$F$21,0,IF(AE$4=$F$21,$F52-SUM($Z52:AD52),MIN($F52*INDEX($AA$24:$DB$24,AE$4-$D52+1),$F52-SUM($Z52:AD52)))))</f>
        <v/>
      </c>
      <c r="AF52" s="91">
        <f t="array" ref="AF52">IF(AF$4&lt;$D52,0,IF(AF$4&gt;$F$21,0,IF(AF$4=$F$21,$F52-SUM($Z52:AE52),MIN($F52*INDEX($AA$24:$DB$24,AF$4-$D52+1),$F52-SUM($Z52:AE52)))))</f>
        <v/>
      </c>
      <c r="AG52" s="91">
        <f t="array" ref="AG52">IF(AG$4&lt;$D52,0,IF(AG$4&gt;$F$21,0,IF(AG$4=$F$21,$F52-SUM($Z52:AF52),MIN($F52*INDEX($AA$24:$DB$24,AG$4-$D52+1),$F52-SUM($Z52:AF52)))))</f>
        <v/>
      </c>
      <c r="AH52" s="91">
        <f t="array" ref="AH52">IF(AH$4&lt;$D52,0,IF(AH$4&gt;$F$21,0,IF(AH$4=$F$21,$F52-SUM($Z52:AG52),MIN($F52*INDEX($AA$24:$DB$24,AH$4-$D52+1),$F52-SUM($Z52:AG52)))))</f>
        <v/>
      </c>
      <c r="AI52" s="91">
        <f t="array" ref="AI52">IF(AI$4&lt;$D52,0,IF(AI$4&gt;$F$21,0,IF(AI$4=$F$21,$F52-SUM($Z52:AH52),MIN($F52*INDEX($AA$24:$DB$24,AI$4-$D52+1),$F52-SUM($Z52:AH52)))))</f>
        <v/>
      </c>
      <c r="AJ52" s="91">
        <f t="array" ref="AJ52">IF(AJ$4&lt;$D52,0,IF(AJ$4&gt;$F$21,0,IF(AJ$4=$F$21,$F52-SUM($Z52:AI52),MIN($F52*INDEX($AA$24:$DB$24,AJ$4-$D52+1),$F52-SUM($Z52:AI52)))))</f>
        <v/>
      </c>
      <c r="AK52" s="91">
        <f t="array" ref="AK52">IF(AK$4&lt;$D52,0,IF(AK$4&gt;$F$21,0,IF(AK$4=$F$21,$F52-SUM($Z52:AJ52),MIN($F52*INDEX($AA$24:$DB$24,AK$4-$D52+1),$F52-SUM($Z52:AJ52)))))</f>
        <v/>
      </c>
      <c r="AL52" s="91">
        <f t="array" ref="AL52">IF(AL$4&lt;$D52,0,IF(AL$4&gt;$F$21,0,IF(AL$4=$F$21,$F52-SUM($Z52:AK52),MIN($F52*INDEX($AA$24:$DB$24,AL$4-$D52+1),$F52-SUM($Z52:AK52)))))</f>
        <v/>
      </c>
      <c r="AM52" s="91">
        <f t="array" ref="AM52">IF(AM$4&lt;$D52,0,IF(AM$4&gt;$F$21,0,IF(AM$4=$F$21,$F52-SUM($Z52:AL52),MIN($F52*INDEX($AA$24:$DB$24,AM$4-$D52+1),$F52-SUM($Z52:AL52)))))</f>
        <v/>
      </c>
      <c r="AN52" s="91">
        <f t="array" ref="AN52">IF(AN$4&lt;$D52,0,IF(AN$4&gt;$F$21,0,IF(AN$4=$F$21,$F52-SUM($Z52:AM52),MIN($F52*INDEX($AA$24:$DB$24,AN$4-$D52+1),$F52-SUM($Z52:AM52)))))</f>
        <v/>
      </c>
      <c r="AO52" s="91">
        <f t="array" ref="AO52">IF(AO$4&lt;$D52,0,IF(AO$4&gt;$F$21,0,IF(AO$4=$F$21,$F52-SUM($Z52:AN52),MIN($F52*INDEX($AA$24:$DB$24,AO$4-$D52+1),$F52-SUM($Z52:AN52)))))</f>
        <v/>
      </c>
      <c r="AP52" s="91">
        <f t="array" ref="AP52">IF(AP$4&lt;$D52,0,IF(AP$4&gt;$F$21,0,IF(AP$4=$F$21,$F52-SUM($Z52:AO52),MIN($F52*INDEX($AA$24:$DB$24,AP$4-$D52+1),$F52-SUM($Z52:AO52)))))</f>
        <v/>
      </c>
      <c r="AQ52" s="91">
        <f t="array" ref="AQ52">IF(AQ$4&lt;$D52,0,IF(AQ$4&gt;$F$21,0,IF(AQ$4=$F$21,$F52-SUM($Z52:AP52),MIN($F52*INDEX($AA$24:$DB$24,AQ$4-$D52+1),$F52-SUM($Z52:AP52)))))</f>
        <v/>
      </c>
      <c r="AR52" s="91">
        <f t="array" ref="AR52">IF(AR$4&lt;$D52,0,IF(AR$4&gt;$F$21,0,IF(AR$4=$F$21,$F52-SUM($Z52:AQ52),MIN($F52*INDEX($AA$24:$DB$24,AR$4-$D52+1),$F52-SUM($Z52:AQ52)))))</f>
        <v/>
      </c>
      <c r="AS52" s="91">
        <f t="array" ref="AS52">IF(AS$4&lt;$D52,0,IF(AS$4&gt;$F$21,0,IF(AS$4=$F$21,$F52-SUM($Z52:AR52),MIN($F52*INDEX($AA$24:$DB$24,AS$4-$D52+1),$F52-SUM($Z52:AR52)))))</f>
        <v/>
      </c>
      <c r="AT52" s="91">
        <f t="array" ref="AT52">IF(AT$4&lt;$D52,0,IF(AT$4&gt;$F$21,0,IF(AT$4=$F$21,$F52-SUM($Z52:AS52),MIN($F52*INDEX($AA$24:$DB$24,AT$4-$D52+1),$F52-SUM($Z52:AS52)))))</f>
        <v/>
      </c>
      <c r="AU52" s="91">
        <f t="array" ref="AU52">IF(AU$4&lt;$D52,0,IF(AU$4&gt;$F$21,0,IF(AU$4=$F$21,$F52-SUM($Z52:AT52),MIN($F52*INDEX($AA$24:$DB$24,AU$4-$D52+1),$F52-SUM($Z52:AT52)))))</f>
        <v/>
      </c>
      <c r="AV52" s="91">
        <f t="array" ref="AV52">IF(AV$4&lt;$D52,0,IF(AV$4&gt;$F$21,0,IF(AV$4=$F$21,$F52-SUM($Z52:AU52),MIN($F52*INDEX($AA$24:$DB$24,AV$4-$D52+1),$F52-SUM($Z52:AU52)))))</f>
        <v/>
      </c>
      <c r="AW52" s="91">
        <f t="array" ref="AW52">IF(AW$4&lt;$D52,0,IF(AW$4&gt;$F$21,0,IF(AW$4=$F$21,$F52-SUM($Z52:AV52),MIN($F52*INDEX($AA$24:$DB$24,AW$4-$D52+1),$F52-SUM($Z52:AV52)))))</f>
        <v/>
      </c>
      <c r="AX52" s="91">
        <f t="array" ref="AX52">IF(AX$4&lt;$D52,0,IF(AX$4&gt;$F$21,0,IF(AX$4=$F$21,$F52-SUM($Z52:AW52),MIN($F52*INDEX($AA$24:$DB$24,AX$4-$D52+1),$F52-SUM($Z52:AW52)))))</f>
        <v/>
      </c>
      <c r="AY52" s="91">
        <f t="array" ref="AY52">IF(AY$4&lt;$D52,0,IF(AY$4&gt;$F$21,0,IF(AY$4=$F$21,$F52-SUM($Z52:AX52),MIN($F52*INDEX($AA$24:$DB$24,AY$4-$D52+1),$F52-SUM($Z52:AX52)))))</f>
        <v/>
      </c>
      <c r="AZ52" s="91">
        <f t="array" ref="AZ52">IF(AZ$4&lt;$D52,0,IF(AZ$4&gt;$F$21,0,IF(AZ$4=$F$21,$F52-SUM($Z52:AY52),MIN($F52*INDEX($AA$24:$DB$24,AZ$4-$D52+1),$F52-SUM($Z52:AY52)))))</f>
        <v/>
      </c>
      <c r="BA52" s="91">
        <f t="array" ref="BA52">IF(BA$4&lt;$D52,0,IF(BA$4&gt;$F$21,0,IF(BA$4=$F$21,$F52-SUM($Z52:AZ52),MIN($F52*INDEX($AA$24:$DB$24,BA$4-$D52+1),$F52-SUM($Z52:AZ52)))))</f>
        <v/>
      </c>
      <c r="BB52" s="91">
        <f t="array" ref="BB52">IF(BB$4&lt;$D52,0,IF(BB$4&gt;$F$21,0,IF(BB$4=$F$21,$F52-SUM($Z52:BA52),MIN($F52*INDEX($AA$24:$DB$24,BB$4-$D52+1),$F52-SUM($Z52:BA52)))))</f>
        <v/>
      </c>
      <c r="BC52" s="91">
        <f t="array" ref="BC52">IF(BC$4&lt;$D52,0,IF(BC$4&gt;$F$21,0,IF(BC$4=$F$21,$F52-SUM($Z52:BB52),MIN($F52*INDEX($AA$24:$DB$24,BC$4-$D52+1),$F52-SUM($Z52:BB52)))))</f>
        <v/>
      </c>
      <c r="BD52" s="91">
        <f t="array" ref="BD52">IF(BD$4&lt;$D52,0,IF(BD$4&gt;$F$21,0,IF(BD$4=$F$21,$F52-SUM($Z52:BC52),MIN($F52*INDEX($AA$24:$DB$24,BD$4-$D52+1),$F52-SUM($Z52:BC52)))))</f>
        <v/>
      </c>
      <c r="BE52" s="91">
        <f t="array" ref="BE52">IF(BE$4&lt;$D52,0,IF(BE$4&gt;$F$21,0,IF(BE$4=$F$21,$F52-SUM($Z52:BD52),MIN($F52*INDEX($AA$24:$DB$24,BE$4-$D52+1),$F52-SUM($Z52:BD52)))))</f>
        <v/>
      </c>
      <c r="BF52" s="91">
        <f t="array" ref="BF52">IF(BF$4&lt;$D52,0,IF(BF$4&gt;$F$21,0,IF(BF$4=$F$21,$F52-SUM($Z52:BE52),MIN($F52*INDEX($AA$24:$DB$24,BF$4-$D52+1),$F52-SUM($Z52:BE52)))))</f>
        <v/>
      </c>
      <c r="BG52" s="91">
        <f t="array" ref="BG52">IF(BG$4&lt;$D52,0,IF(BG$4&gt;$F$21,0,IF(BG$4=$F$21,$F52-SUM($Z52:BF52),MIN($F52*INDEX($AA$24:$DB$24,BG$4-$D52+1),$F52-SUM($Z52:BF52)))))</f>
        <v/>
      </c>
      <c r="BH52" s="91">
        <f t="array" ref="BH52">IF(BH$4&lt;$D52,0,IF(BH$4&gt;$F$21,0,IF(BH$4=$F$21,$F52-SUM($Z52:BG52),MIN($F52*INDEX($AA$24:$DB$24,BH$4-$D52+1),$F52-SUM($Z52:BG52)))))</f>
        <v/>
      </c>
      <c r="BI52" s="91">
        <f t="array" ref="BI52">IF(BI$4&lt;$D52,0,IF(BI$4&gt;$F$21,0,IF(BI$4=$F$21,$F52-SUM($Z52:BH52),MIN($F52*INDEX($AA$24:$DB$24,BI$4-$D52+1),$F52-SUM($Z52:BH52)))))</f>
        <v/>
      </c>
      <c r="BJ52" s="91">
        <f t="array" ref="BJ52">IF(BJ$4&lt;$D52,0,IF(BJ$4&gt;$F$21,0,IF(BJ$4=$F$21,$F52-SUM($Z52:BI52),MIN($F52*INDEX($AA$24:$DB$24,BJ$4-$D52+1),$F52-SUM($Z52:BI52)))))</f>
        <v/>
      </c>
      <c r="BK52" s="91">
        <f t="array" ref="BK52">IF(BK$4&lt;$D52,0,IF(BK$4&gt;$F$21,0,IF(BK$4=$F$21,$F52-SUM($Z52:BJ52),MIN($F52*INDEX($AA$24:$DB$24,BK$4-$D52+1),$F52-SUM($Z52:BJ52)))))</f>
        <v/>
      </c>
      <c r="BL52" s="91">
        <f t="array" ref="BL52">IF(BL$4&lt;$D52,0,IF(BL$4&gt;$F$21,0,IF(BL$4=$F$21,$F52-SUM($Z52:BK52),MIN($F52*INDEX($AA$24:$DB$24,BL$4-$D52+1),$F52-SUM($Z52:BK52)))))</f>
        <v/>
      </c>
      <c r="BM52" s="91">
        <f t="array" ref="BM52">IF(BM$4&lt;$D52,0,IF(BM$4&gt;$F$21,0,IF(BM$4=$F$21,$F52-SUM($Z52:BL52),MIN($F52*INDEX($AA$24:$DB$24,BM$4-$D52+1),$F52-SUM($Z52:BL52)))))</f>
        <v/>
      </c>
      <c r="BN52" s="91">
        <f t="array" ref="BN52">IF(BN$4&lt;$D52,0,IF(BN$4&gt;$F$21,0,IF(BN$4=$F$21,$F52-SUM($Z52:BM52),MIN($F52*INDEX($AA$24:$DB$24,BN$4-$D52+1),$F52-SUM($Z52:BM52)))))</f>
        <v/>
      </c>
      <c r="BO52" s="91">
        <f t="array" ref="BO52">IF(BO$4&lt;$D52,0,IF(BO$4&gt;$F$21,0,IF(BO$4=$F$21,$F52-SUM($Z52:BN52),MIN($F52*INDEX($AA$24:$DB$24,BO$4-$D52+1),$F52-SUM($Z52:BN52)))))</f>
        <v/>
      </c>
      <c r="BP52" s="91">
        <f t="array" ref="BP52">IF(BP$4&lt;$D52,0,IF(BP$4&gt;$F$21,0,IF(BP$4=$F$21,$F52-SUM($Z52:BO52),MIN($F52*INDEX($AA$24:$DB$24,BP$4-$D52+1),$F52-SUM($Z52:BO52)))))</f>
        <v/>
      </c>
      <c r="BQ52" s="91">
        <f t="array" ref="BQ52">IF(BQ$4&lt;$D52,0,IF(BQ$4&gt;$F$21,0,IF(BQ$4=$F$21,$F52-SUM($Z52:BP52),MIN($F52*INDEX($AA$24:$DB$24,BQ$4-$D52+1),$F52-SUM($Z52:BP52)))))</f>
        <v/>
      </c>
      <c r="BR52" s="91">
        <f t="array" ref="BR52">IF(BR$4&lt;$D52,0,IF(BR$4&gt;$F$21,0,IF(BR$4=$F$21,$F52-SUM($Z52:BQ52),MIN($F52*INDEX($AA$24:$DB$24,BR$4-$D52+1),$F52-SUM($Z52:BQ52)))))</f>
        <v/>
      </c>
      <c r="BS52" s="91">
        <f t="array" ref="BS52">IF(BS$4&lt;$D52,0,IF(BS$4&gt;$F$21,0,IF(BS$4=$F$21,$F52-SUM($Z52:BR52),MIN($F52*INDEX($AA$24:$DB$24,BS$4-$D52+1),$F52-SUM($Z52:BR52)))))</f>
        <v/>
      </c>
      <c r="BT52" s="91">
        <f t="array" ref="BT52">IF(BT$4&lt;$D52,0,IF(BT$4&gt;$F$21,0,IF(BT$4=$F$21,$F52-SUM($Z52:BS52),MIN($F52*INDEX($AA$24:$DB$24,BT$4-$D52+1),$F52-SUM($Z52:BS52)))))</f>
        <v/>
      </c>
      <c r="BU52" s="91">
        <f t="array" ref="BU52">IF(BU$4&lt;$D52,0,IF(BU$4&gt;$F$21,0,IF(BU$4=$F$21,$F52-SUM($Z52:BT52),MIN($F52*INDEX($AA$24:$DB$24,BU$4-$D52+1),$F52-SUM($Z52:BT52)))))</f>
        <v/>
      </c>
      <c r="BV52" s="91">
        <f t="array" ref="BV52">IF(BV$4&lt;$D52,0,IF(BV$4&gt;$F$21,0,IF(BV$4=$F$21,$F52-SUM($Z52:BU52),MIN($F52*INDEX($AA$24:$DB$24,BV$4-$D52+1),$F52-SUM($Z52:BU52)))))</f>
        <v/>
      </c>
      <c r="BW52" s="91">
        <f t="array" ref="BW52">IF(BW$4&lt;$D52,0,IF(BW$4&gt;$F$21,0,IF(BW$4=$F$21,$F52-SUM($Z52:BV52),MIN($F52*INDEX($AA$24:$DB$24,BW$4-$D52+1),$F52-SUM($Z52:BV52)))))</f>
        <v/>
      </c>
      <c r="BX52" s="91">
        <f t="array" ref="BX52">IF(BX$4&lt;$D52,0,IF(BX$4&gt;$F$21,0,IF(BX$4=$F$21,$F52-SUM($Z52:BW52),MIN($F52*INDEX($AA$24:$DB$24,BX$4-$D52+1),$F52-SUM($Z52:BW52)))))</f>
        <v/>
      </c>
      <c r="BY52" s="91">
        <f t="array" ref="BY52">IF(BY$4&lt;$D52,0,IF(BY$4&gt;$F$21,0,IF(BY$4=$F$21,$F52-SUM($Z52:BX52),MIN($F52*INDEX($AA$24:$DB$24,BY$4-$D52+1),$F52-SUM($Z52:BX52)))))</f>
        <v/>
      </c>
      <c r="BZ52" s="91">
        <f t="array" ref="BZ52">IF(BZ$4&lt;$D52,0,IF(BZ$4&gt;$F$21,0,IF(BZ$4=$F$21,$F52-SUM($Z52:BY52),MIN($F52*INDEX($AA$24:$DB$24,BZ$4-$D52+1),$F52-SUM($Z52:BY52)))))</f>
        <v/>
      </c>
      <c r="CA52" s="91">
        <f t="array" ref="CA52">IF(CA$4&lt;$D52,0,IF(CA$4&gt;$F$21,0,IF(CA$4=$F$21,$F52-SUM($Z52:BZ52),MIN($F52*INDEX($AA$24:$DB$24,CA$4-$D52+1),$F52-SUM($Z52:BZ52)))))</f>
        <v/>
      </c>
      <c r="CB52" s="91">
        <f t="array" ref="CB52">IF(CB$4&lt;$D52,0,IF(CB$4&gt;$F$21,0,IF(CB$4=$F$21,$F52-SUM($Z52:CA52),MIN($F52*INDEX($AA$24:$DB$24,CB$4-$D52+1),$F52-SUM($Z52:CA52)))))</f>
        <v/>
      </c>
      <c r="CC52" s="91">
        <f t="array" ref="CC52">IF(CC$4&lt;$D52,0,IF(CC$4&gt;$F$21,0,IF(CC$4=$F$21,$F52-SUM($Z52:CB52),MIN($F52*INDEX($AA$24:$DB$24,CC$4-$D52+1),$F52-SUM($Z52:CB52)))))</f>
        <v/>
      </c>
      <c r="CD52" s="91">
        <f t="array" ref="CD52">IF(CD$4&lt;$D52,0,IF(CD$4&gt;$F$21,0,IF(CD$4=$F$21,$F52-SUM($Z52:CC52),MIN($F52*INDEX($AA$24:$DB$24,CD$4-$D52+1),$F52-SUM($Z52:CC52)))))</f>
        <v/>
      </c>
      <c r="CE52" s="91">
        <f t="array" ref="CE52">IF(CE$4&lt;$D52,0,IF(CE$4&gt;$F$21,0,IF(CE$4=$F$21,$F52-SUM($Z52:CD52),MIN($F52*INDEX($AA$24:$DB$24,CE$4-$D52+1),$F52-SUM($Z52:CD52)))))</f>
        <v/>
      </c>
      <c r="CF52" s="91">
        <f t="array" ref="CF52">IF(CF$4&lt;$D52,0,IF(CF$4&gt;$F$21,0,IF(CF$4=$F$21,$F52-SUM($Z52:CE52),MIN($F52*INDEX($AA$24:$DB$24,CF$4-$D52+1),$F52-SUM($Z52:CE52)))))</f>
        <v/>
      </c>
      <c r="CG52" s="91">
        <f t="array" ref="CG52">IF(CG$4&lt;$D52,0,IF(CG$4&gt;$F$21,0,IF(CG$4=$F$21,$F52-SUM($Z52:CF52),MIN($F52*INDEX($AA$24:$DB$24,CG$4-$D52+1),$F52-SUM($Z52:CF52)))))</f>
        <v/>
      </c>
      <c r="CH52" s="91">
        <f t="array" ref="CH52">IF(CH$4&lt;$D52,0,IF(CH$4&gt;$F$21,0,IF(CH$4=$F$21,$F52-SUM($Z52:CG52),MIN($F52*INDEX($AA$24:$DB$24,CH$4-$D52+1),$F52-SUM($Z52:CG52)))))</f>
        <v/>
      </c>
      <c r="CI52" s="91">
        <f t="array" ref="CI52">IF(CI$4&lt;$D52,0,IF(CI$4&gt;$F$21,0,IF(CI$4=$F$21,$F52-SUM($Z52:CH52),MIN($F52*INDEX($AA$24:$DB$24,CI$4-$D52+1),$F52-SUM($Z52:CH52)))))</f>
        <v/>
      </c>
      <c r="CJ52" s="91">
        <f t="array" ref="CJ52">IF(CJ$4&lt;$D52,0,IF(CJ$4&gt;$F$21,0,IF(CJ$4=$F$21,$F52-SUM($Z52:CI52),MIN($F52*INDEX($AA$24:$DB$24,CJ$4-$D52+1),$F52-SUM($Z52:CI52)))))</f>
        <v/>
      </c>
      <c r="CK52" s="91">
        <f t="array" ref="CK52">IF(CK$4&lt;$D52,0,IF(CK$4&gt;$F$21,0,IF(CK$4=$F$21,$F52-SUM($Z52:CJ52),MIN($F52*INDEX($AA$24:$DB$24,CK$4-$D52+1),$F52-SUM($Z52:CJ52)))))</f>
        <v/>
      </c>
      <c r="CL52" s="91">
        <f t="array" ref="CL52">IF(CL$4&lt;$D52,0,IF(CL$4&gt;$F$21,0,IF(CL$4=$F$21,$F52-SUM($Z52:CK52),MIN($F52*INDEX($AA$24:$DB$24,CL$4-$D52+1),$F52-SUM($Z52:CK52)))))</f>
        <v/>
      </c>
      <c r="CM52" s="91">
        <f t="array" ref="CM52">IF(CM$4&lt;$D52,0,IF(CM$4&gt;$F$21,0,IF(CM$4=$F$21,$F52-SUM($Z52:CL52),MIN($F52*INDEX($AA$24:$DB$24,CM$4-$D52+1),$F52-SUM($Z52:CL52)))))</f>
        <v/>
      </c>
      <c r="CN52" s="91">
        <f t="array" ref="CN52">IF(CN$4&lt;$D52,0,IF(CN$4&gt;$F$21,0,IF(CN$4=$F$21,$F52-SUM($Z52:CM52),MIN($F52*INDEX($AA$24:$DB$24,CN$4-$D52+1),$F52-SUM($Z52:CM52)))))</f>
        <v/>
      </c>
      <c r="CO52" s="91">
        <f t="array" ref="CO52">IF(CO$4&lt;$D52,0,IF(CO$4&gt;$F$21,0,IF(CO$4=$F$21,$F52-SUM($Z52:CN52),MIN($F52*INDEX($AA$24:$DB$24,CO$4-$D52+1),$F52-SUM($Z52:CN52)))))</f>
        <v/>
      </c>
      <c r="CP52" s="91">
        <f t="array" ref="CP52">IF(CP$4&lt;$D52,0,IF(CP$4&gt;$F$21,0,IF(CP$4=$F$21,$F52-SUM($Z52:CO52),MIN($F52*INDEX($AA$24:$DB$24,CP$4-$D52+1),$F52-SUM($Z52:CO52)))))</f>
        <v/>
      </c>
      <c r="CQ52" s="91">
        <f t="array" ref="CQ52">IF(CQ$4&lt;$D52,0,IF(CQ$4&gt;$F$21,0,IF(CQ$4=$F$21,$F52-SUM($Z52:CP52),MIN($F52*INDEX($AA$24:$DB$24,CQ$4-$D52+1),$F52-SUM($Z52:CP52)))))</f>
        <v/>
      </c>
      <c r="CR52" s="91">
        <f t="array" ref="CR52">IF(CR$4&lt;$D52,0,IF(CR$4&gt;$F$21,0,IF(CR$4=$F$21,$F52-SUM($Z52:CQ52),MIN($F52*INDEX($AA$24:$DB$24,CR$4-$D52+1),$F52-SUM($Z52:CQ52)))))</f>
        <v/>
      </c>
      <c r="CS52" s="91">
        <f t="array" ref="CS52">IF(CS$4&lt;$D52,0,IF(CS$4&gt;$F$21,0,IF(CS$4=$F$21,$F52-SUM($Z52:CR52),MIN($F52*INDEX($AA$24:$DB$24,CS$4-$D52+1),$F52-SUM($Z52:CR52)))))</f>
        <v/>
      </c>
      <c r="CT52" s="91">
        <f t="array" ref="CT52">IF(CT$4&lt;$D52,0,IF(CT$4&gt;$F$21,0,IF(CT$4=$F$21,$F52-SUM($Z52:CS52),MIN($F52*INDEX($AA$24:$DB$24,CT$4-$D52+1),$F52-SUM($Z52:CS52)))))</f>
        <v/>
      </c>
      <c r="CU52" s="91">
        <f t="array" ref="CU52">IF(CU$4&lt;$D52,0,IF(CU$4&gt;$F$21,0,IF(CU$4=$F$21,$F52-SUM($Z52:CT52),MIN($F52*INDEX($AA$24:$DB$24,CU$4-$D52+1),$F52-SUM($Z52:CT52)))))</f>
        <v/>
      </c>
      <c r="CV52" s="91">
        <f t="array" ref="CV52">IF(CV$4&lt;$D52,0,IF(CV$4&gt;$F$21,0,IF(CV$4=$F$21,$F52-SUM($Z52:CU52),MIN($F52*INDEX($AA$24:$DB$24,CV$4-$D52+1),$F52-SUM($Z52:CU52)))))</f>
        <v/>
      </c>
      <c r="CW52" s="91">
        <f t="array" ref="CW52">IF(CW$4&lt;$D52,0,IF(CW$4&gt;$F$21,0,IF(CW$4=$F$21,$F52-SUM($Z52:CV52),MIN($F52*INDEX($AA$24:$DB$24,CW$4-$D52+1),$F52-SUM($Z52:CV52)))))</f>
        <v/>
      </c>
      <c r="CX52" s="91">
        <f t="array" ref="CX52">IF(CX$4&lt;$D52,0,IF(CX$4&gt;$F$21,0,IF(CX$4=$F$21,$F52-SUM($Z52:CW52),MIN($F52*INDEX($AA$24:$DB$24,CX$4-$D52+1),$F52-SUM($Z52:CW52)))))</f>
        <v/>
      </c>
      <c r="CY52" s="91">
        <f t="array" ref="CY52">IF(CY$4&lt;$D52,0,IF(CY$4&gt;$F$21,0,IF(CY$4=$F$21,$F52-SUM($Z52:CX52),MIN($F52*INDEX($AA$24:$DB$24,CY$4-$D52+1),$F52-SUM($Z52:CX52)))))</f>
        <v/>
      </c>
      <c r="CZ52" s="91">
        <f t="array" ref="CZ52">IF(CZ$4&lt;$D52,0,IF(CZ$4&gt;$F$21,0,IF(CZ$4=$F$21,$F52-SUM($Z52:CY52),MIN($F52*INDEX($AA$24:$DB$24,CZ$4-$D52+1),$F52-SUM($Z52:CY52)))))</f>
        <v/>
      </c>
      <c r="DA52" s="91">
        <f t="array" ref="DA52">IF(DA$4&lt;$D52,0,IF(DA$4&gt;$F$21,0,IF(DA$4=$F$21,$F52-SUM($Z52:CZ52),MIN($F52*INDEX($AA$24:$DB$24,DA$4-$D52+1),$F52-SUM($Z52:CZ52)))))</f>
        <v/>
      </c>
      <c r="DB52" s="91">
        <f t="array" ref="DB52">IF(DB$4&lt;$D52,0,IF(DB$4&gt;$F$21,0,IF(DB$4=$F$21,$F52-SUM($Z52:DA52),MIN($F52*INDEX($AA$24:$DB$24,DB$4-$D52+1),$F52-SUM($Z52:DA52)))))</f>
        <v/>
      </c>
    </row>
    <row r="53" outlineLevel="3">
      <c r="D53" s="2" t="n">
        <v>28</v>
      </c>
      <c r="E53" s="2" t="inlineStr">
        <is>
          <t>Total Capex Year 28</t>
        </is>
      </c>
      <c r="F53" s="87" t="n">
        <v>0</v>
      </c>
      <c r="G53" s="87">
        <f>SUM(AA53:DB53)-F53</f>
        <v/>
      </c>
      <c r="AA53" s="91">
        <f t="array" ref="AA53">IF(AA$4&lt;$D53,0,IF(AA$4&gt;$F$21,0,IF(AA$4=$F$21,$F53-SUM($Z53:Z53),MIN($F53*INDEX($AA$24:$DB$24,AA$4-$D53+1),$F53-SUM($Z53:Z53)))))</f>
        <v/>
      </c>
      <c r="AB53" s="91">
        <f t="array" ref="AB53">IF(AB$4&lt;$D53,0,IF(AB$4&gt;$F$21,0,IF(AB$4=$F$21,$F53-SUM($Z53:AA53),MIN($F53*INDEX($AA$24:$DB$24,AB$4-$D53+1),$F53-SUM($Z53:AA53)))))</f>
        <v/>
      </c>
      <c r="AC53" s="91">
        <f t="array" ref="AC53">IF(AC$4&lt;$D53,0,IF(AC$4&gt;$F$21,0,IF(AC$4=$F$21,$F53-SUM($Z53:AB53),MIN($F53*INDEX($AA$24:$DB$24,AC$4-$D53+1),$F53-SUM($Z53:AB53)))))</f>
        <v/>
      </c>
      <c r="AD53" s="91">
        <f t="array" ref="AD53">IF(AD$4&lt;$D53,0,IF(AD$4&gt;$F$21,0,IF(AD$4=$F$21,$F53-SUM($Z53:AC53),MIN($F53*INDEX($AA$24:$DB$24,AD$4-$D53+1),$F53-SUM($Z53:AC53)))))</f>
        <v/>
      </c>
      <c r="AE53" s="91">
        <f t="array" ref="AE53">IF(AE$4&lt;$D53,0,IF(AE$4&gt;$F$21,0,IF(AE$4=$F$21,$F53-SUM($Z53:AD53),MIN($F53*INDEX($AA$24:$DB$24,AE$4-$D53+1),$F53-SUM($Z53:AD53)))))</f>
        <v/>
      </c>
      <c r="AF53" s="91">
        <f t="array" ref="AF53">IF(AF$4&lt;$D53,0,IF(AF$4&gt;$F$21,0,IF(AF$4=$F$21,$F53-SUM($Z53:AE53),MIN($F53*INDEX($AA$24:$DB$24,AF$4-$D53+1),$F53-SUM($Z53:AE53)))))</f>
        <v/>
      </c>
      <c r="AG53" s="91">
        <f t="array" ref="AG53">IF(AG$4&lt;$D53,0,IF(AG$4&gt;$F$21,0,IF(AG$4=$F$21,$F53-SUM($Z53:AF53),MIN($F53*INDEX($AA$24:$DB$24,AG$4-$D53+1),$F53-SUM($Z53:AF53)))))</f>
        <v/>
      </c>
      <c r="AH53" s="91">
        <f t="array" ref="AH53">IF(AH$4&lt;$D53,0,IF(AH$4&gt;$F$21,0,IF(AH$4=$F$21,$F53-SUM($Z53:AG53),MIN($F53*INDEX($AA$24:$DB$24,AH$4-$D53+1),$F53-SUM($Z53:AG53)))))</f>
        <v/>
      </c>
      <c r="AI53" s="91">
        <f t="array" ref="AI53">IF(AI$4&lt;$D53,0,IF(AI$4&gt;$F$21,0,IF(AI$4=$F$21,$F53-SUM($Z53:AH53),MIN($F53*INDEX($AA$24:$DB$24,AI$4-$D53+1),$F53-SUM($Z53:AH53)))))</f>
        <v/>
      </c>
      <c r="AJ53" s="91">
        <f t="array" ref="AJ53">IF(AJ$4&lt;$D53,0,IF(AJ$4&gt;$F$21,0,IF(AJ$4=$F$21,$F53-SUM($Z53:AI53),MIN($F53*INDEX($AA$24:$DB$24,AJ$4-$D53+1),$F53-SUM($Z53:AI53)))))</f>
        <v/>
      </c>
      <c r="AK53" s="91">
        <f t="array" ref="AK53">IF(AK$4&lt;$D53,0,IF(AK$4&gt;$F$21,0,IF(AK$4=$F$21,$F53-SUM($Z53:AJ53),MIN($F53*INDEX($AA$24:$DB$24,AK$4-$D53+1),$F53-SUM($Z53:AJ53)))))</f>
        <v/>
      </c>
      <c r="AL53" s="91">
        <f t="array" ref="AL53">IF(AL$4&lt;$D53,0,IF(AL$4&gt;$F$21,0,IF(AL$4=$F$21,$F53-SUM($Z53:AK53),MIN($F53*INDEX($AA$24:$DB$24,AL$4-$D53+1),$F53-SUM($Z53:AK53)))))</f>
        <v/>
      </c>
      <c r="AM53" s="91">
        <f t="array" ref="AM53">IF(AM$4&lt;$D53,0,IF(AM$4&gt;$F$21,0,IF(AM$4=$F$21,$F53-SUM($Z53:AL53),MIN($F53*INDEX($AA$24:$DB$24,AM$4-$D53+1),$F53-SUM($Z53:AL53)))))</f>
        <v/>
      </c>
      <c r="AN53" s="91">
        <f t="array" ref="AN53">IF(AN$4&lt;$D53,0,IF(AN$4&gt;$F$21,0,IF(AN$4=$F$21,$F53-SUM($Z53:AM53),MIN($F53*INDEX($AA$24:$DB$24,AN$4-$D53+1),$F53-SUM($Z53:AM53)))))</f>
        <v/>
      </c>
      <c r="AO53" s="91">
        <f t="array" ref="AO53">IF(AO$4&lt;$D53,0,IF(AO$4&gt;$F$21,0,IF(AO$4=$F$21,$F53-SUM($Z53:AN53),MIN($F53*INDEX($AA$24:$DB$24,AO$4-$D53+1),$F53-SUM($Z53:AN53)))))</f>
        <v/>
      </c>
      <c r="AP53" s="91">
        <f t="array" ref="AP53">IF(AP$4&lt;$D53,0,IF(AP$4&gt;$F$21,0,IF(AP$4=$F$21,$F53-SUM($Z53:AO53),MIN($F53*INDEX($AA$24:$DB$24,AP$4-$D53+1),$F53-SUM($Z53:AO53)))))</f>
        <v/>
      </c>
      <c r="AQ53" s="91">
        <f t="array" ref="AQ53">IF(AQ$4&lt;$D53,0,IF(AQ$4&gt;$F$21,0,IF(AQ$4=$F$21,$F53-SUM($Z53:AP53),MIN($F53*INDEX($AA$24:$DB$24,AQ$4-$D53+1),$F53-SUM($Z53:AP53)))))</f>
        <v/>
      </c>
      <c r="AR53" s="91">
        <f t="array" ref="AR53">IF(AR$4&lt;$D53,0,IF(AR$4&gt;$F$21,0,IF(AR$4=$F$21,$F53-SUM($Z53:AQ53),MIN($F53*INDEX($AA$24:$DB$24,AR$4-$D53+1),$F53-SUM($Z53:AQ53)))))</f>
        <v/>
      </c>
      <c r="AS53" s="91">
        <f t="array" ref="AS53">IF(AS$4&lt;$D53,0,IF(AS$4&gt;$F$21,0,IF(AS$4=$F$21,$F53-SUM($Z53:AR53),MIN($F53*INDEX($AA$24:$DB$24,AS$4-$D53+1),$F53-SUM($Z53:AR53)))))</f>
        <v/>
      </c>
      <c r="AT53" s="91">
        <f t="array" ref="AT53">IF(AT$4&lt;$D53,0,IF(AT$4&gt;$F$21,0,IF(AT$4=$F$21,$F53-SUM($Z53:AS53),MIN($F53*INDEX($AA$24:$DB$24,AT$4-$D53+1),$F53-SUM($Z53:AS53)))))</f>
        <v/>
      </c>
      <c r="AU53" s="91">
        <f t="array" ref="AU53">IF(AU$4&lt;$D53,0,IF(AU$4&gt;$F$21,0,IF(AU$4=$F$21,$F53-SUM($Z53:AT53),MIN($F53*INDEX($AA$24:$DB$24,AU$4-$D53+1),$F53-SUM($Z53:AT53)))))</f>
        <v/>
      </c>
      <c r="AV53" s="91">
        <f t="array" ref="AV53">IF(AV$4&lt;$D53,0,IF(AV$4&gt;$F$21,0,IF(AV$4=$F$21,$F53-SUM($Z53:AU53),MIN($F53*INDEX($AA$24:$DB$24,AV$4-$D53+1),$F53-SUM($Z53:AU53)))))</f>
        <v/>
      </c>
      <c r="AW53" s="91">
        <f t="array" ref="AW53">IF(AW$4&lt;$D53,0,IF(AW$4&gt;$F$21,0,IF(AW$4=$F$21,$F53-SUM($Z53:AV53),MIN($F53*INDEX($AA$24:$DB$24,AW$4-$D53+1),$F53-SUM($Z53:AV53)))))</f>
        <v/>
      </c>
      <c r="AX53" s="91">
        <f t="array" ref="AX53">IF(AX$4&lt;$D53,0,IF(AX$4&gt;$F$21,0,IF(AX$4=$F$21,$F53-SUM($Z53:AW53),MIN($F53*INDEX($AA$24:$DB$24,AX$4-$D53+1),$F53-SUM($Z53:AW53)))))</f>
        <v/>
      </c>
      <c r="AY53" s="91">
        <f t="array" ref="AY53">IF(AY$4&lt;$D53,0,IF(AY$4&gt;$F$21,0,IF(AY$4=$F$21,$F53-SUM($Z53:AX53),MIN($F53*INDEX($AA$24:$DB$24,AY$4-$D53+1),$F53-SUM($Z53:AX53)))))</f>
        <v/>
      </c>
      <c r="AZ53" s="91">
        <f t="array" ref="AZ53">IF(AZ$4&lt;$D53,0,IF(AZ$4&gt;$F$21,0,IF(AZ$4=$F$21,$F53-SUM($Z53:AY53),MIN($F53*INDEX($AA$24:$DB$24,AZ$4-$D53+1),$F53-SUM($Z53:AY53)))))</f>
        <v/>
      </c>
      <c r="BA53" s="91">
        <f t="array" ref="BA53">IF(BA$4&lt;$D53,0,IF(BA$4&gt;$F$21,0,IF(BA$4=$F$21,$F53-SUM($Z53:AZ53),MIN($F53*INDEX($AA$24:$DB$24,BA$4-$D53+1),$F53-SUM($Z53:AZ53)))))</f>
        <v/>
      </c>
      <c r="BB53" s="91">
        <f t="array" ref="BB53">IF(BB$4&lt;$D53,0,IF(BB$4&gt;$F$21,0,IF(BB$4=$F$21,$F53-SUM($Z53:BA53),MIN($F53*INDEX($AA$24:$DB$24,BB$4-$D53+1),$F53-SUM($Z53:BA53)))))</f>
        <v/>
      </c>
      <c r="BC53" s="91">
        <f t="array" ref="BC53">IF(BC$4&lt;$D53,0,IF(BC$4&gt;$F$21,0,IF(BC$4=$F$21,$F53-SUM($Z53:BB53),MIN($F53*INDEX($AA$24:$DB$24,BC$4-$D53+1),$F53-SUM($Z53:BB53)))))</f>
        <v/>
      </c>
      <c r="BD53" s="91">
        <f t="array" ref="BD53">IF(BD$4&lt;$D53,0,IF(BD$4&gt;$F$21,0,IF(BD$4=$F$21,$F53-SUM($Z53:BC53),MIN($F53*INDEX($AA$24:$DB$24,BD$4-$D53+1),$F53-SUM($Z53:BC53)))))</f>
        <v/>
      </c>
      <c r="BE53" s="91">
        <f t="array" ref="BE53">IF(BE$4&lt;$D53,0,IF(BE$4&gt;$F$21,0,IF(BE$4=$F$21,$F53-SUM($Z53:BD53),MIN($F53*INDEX($AA$24:$DB$24,BE$4-$D53+1),$F53-SUM($Z53:BD53)))))</f>
        <v/>
      </c>
      <c r="BF53" s="91">
        <f t="array" ref="BF53">IF(BF$4&lt;$D53,0,IF(BF$4&gt;$F$21,0,IF(BF$4=$F$21,$F53-SUM($Z53:BE53),MIN($F53*INDEX($AA$24:$DB$24,BF$4-$D53+1),$F53-SUM($Z53:BE53)))))</f>
        <v/>
      </c>
      <c r="BG53" s="91">
        <f t="array" ref="BG53">IF(BG$4&lt;$D53,0,IF(BG$4&gt;$F$21,0,IF(BG$4=$F$21,$F53-SUM($Z53:BF53),MIN($F53*INDEX($AA$24:$DB$24,BG$4-$D53+1),$F53-SUM($Z53:BF53)))))</f>
        <v/>
      </c>
      <c r="BH53" s="91">
        <f t="array" ref="BH53">IF(BH$4&lt;$D53,0,IF(BH$4&gt;$F$21,0,IF(BH$4=$F$21,$F53-SUM($Z53:BG53),MIN($F53*INDEX($AA$24:$DB$24,BH$4-$D53+1),$F53-SUM($Z53:BG53)))))</f>
        <v/>
      </c>
      <c r="BI53" s="91">
        <f t="array" ref="BI53">IF(BI$4&lt;$D53,0,IF(BI$4&gt;$F$21,0,IF(BI$4=$F$21,$F53-SUM($Z53:BH53),MIN($F53*INDEX($AA$24:$DB$24,BI$4-$D53+1),$F53-SUM($Z53:BH53)))))</f>
        <v/>
      </c>
      <c r="BJ53" s="91">
        <f t="array" ref="BJ53">IF(BJ$4&lt;$D53,0,IF(BJ$4&gt;$F$21,0,IF(BJ$4=$F$21,$F53-SUM($Z53:BI53),MIN($F53*INDEX($AA$24:$DB$24,BJ$4-$D53+1),$F53-SUM($Z53:BI53)))))</f>
        <v/>
      </c>
      <c r="BK53" s="91">
        <f t="array" ref="BK53">IF(BK$4&lt;$D53,0,IF(BK$4&gt;$F$21,0,IF(BK$4=$F$21,$F53-SUM($Z53:BJ53),MIN($F53*INDEX($AA$24:$DB$24,BK$4-$D53+1),$F53-SUM($Z53:BJ53)))))</f>
        <v/>
      </c>
      <c r="BL53" s="91">
        <f t="array" ref="BL53">IF(BL$4&lt;$D53,0,IF(BL$4&gt;$F$21,0,IF(BL$4=$F$21,$F53-SUM($Z53:BK53),MIN($F53*INDEX($AA$24:$DB$24,BL$4-$D53+1),$F53-SUM($Z53:BK53)))))</f>
        <v/>
      </c>
      <c r="BM53" s="91">
        <f t="array" ref="BM53">IF(BM$4&lt;$D53,0,IF(BM$4&gt;$F$21,0,IF(BM$4=$F$21,$F53-SUM($Z53:BL53),MIN($F53*INDEX($AA$24:$DB$24,BM$4-$D53+1),$F53-SUM($Z53:BL53)))))</f>
        <v/>
      </c>
      <c r="BN53" s="91">
        <f t="array" ref="BN53">IF(BN$4&lt;$D53,0,IF(BN$4&gt;$F$21,0,IF(BN$4=$F$21,$F53-SUM($Z53:BM53),MIN($F53*INDEX($AA$24:$DB$24,BN$4-$D53+1),$F53-SUM($Z53:BM53)))))</f>
        <v/>
      </c>
      <c r="BO53" s="91">
        <f t="array" ref="BO53">IF(BO$4&lt;$D53,0,IF(BO$4&gt;$F$21,0,IF(BO$4=$F$21,$F53-SUM($Z53:BN53),MIN($F53*INDEX($AA$24:$DB$24,BO$4-$D53+1),$F53-SUM($Z53:BN53)))))</f>
        <v/>
      </c>
      <c r="BP53" s="91">
        <f t="array" ref="BP53">IF(BP$4&lt;$D53,0,IF(BP$4&gt;$F$21,0,IF(BP$4=$F$21,$F53-SUM($Z53:BO53),MIN($F53*INDEX($AA$24:$DB$24,BP$4-$D53+1),$F53-SUM($Z53:BO53)))))</f>
        <v/>
      </c>
      <c r="BQ53" s="91">
        <f t="array" ref="BQ53">IF(BQ$4&lt;$D53,0,IF(BQ$4&gt;$F$21,0,IF(BQ$4=$F$21,$F53-SUM($Z53:BP53),MIN($F53*INDEX($AA$24:$DB$24,BQ$4-$D53+1),$F53-SUM($Z53:BP53)))))</f>
        <v/>
      </c>
      <c r="BR53" s="91">
        <f t="array" ref="BR53">IF(BR$4&lt;$D53,0,IF(BR$4&gt;$F$21,0,IF(BR$4=$F$21,$F53-SUM($Z53:BQ53),MIN($F53*INDEX($AA$24:$DB$24,BR$4-$D53+1),$F53-SUM($Z53:BQ53)))))</f>
        <v/>
      </c>
      <c r="BS53" s="91">
        <f t="array" ref="BS53">IF(BS$4&lt;$D53,0,IF(BS$4&gt;$F$21,0,IF(BS$4=$F$21,$F53-SUM($Z53:BR53),MIN($F53*INDEX($AA$24:$DB$24,BS$4-$D53+1),$F53-SUM($Z53:BR53)))))</f>
        <v/>
      </c>
      <c r="BT53" s="91">
        <f t="array" ref="BT53">IF(BT$4&lt;$D53,0,IF(BT$4&gt;$F$21,0,IF(BT$4=$F$21,$F53-SUM($Z53:BS53),MIN($F53*INDEX($AA$24:$DB$24,BT$4-$D53+1),$F53-SUM($Z53:BS53)))))</f>
        <v/>
      </c>
      <c r="BU53" s="91">
        <f t="array" ref="BU53">IF(BU$4&lt;$D53,0,IF(BU$4&gt;$F$21,0,IF(BU$4=$F$21,$F53-SUM($Z53:BT53),MIN($F53*INDEX($AA$24:$DB$24,BU$4-$D53+1),$F53-SUM($Z53:BT53)))))</f>
        <v/>
      </c>
      <c r="BV53" s="91">
        <f t="array" ref="BV53">IF(BV$4&lt;$D53,0,IF(BV$4&gt;$F$21,0,IF(BV$4=$F$21,$F53-SUM($Z53:BU53),MIN($F53*INDEX($AA$24:$DB$24,BV$4-$D53+1),$F53-SUM($Z53:BU53)))))</f>
        <v/>
      </c>
      <c r="BW53" s="91">
        <f t="array" ref="BW53">IF(BW$4&lt;$D53,0,IF(BW$4&gt;$F$21,0,IF(BW$4=$F$21,$F53-SUM($Z53:BV53),MIN($F53*INDEX($AA$24:$DB$24,BW$4-$D53+1),$F53-SUM($Z53:BV53)))))</f>
        <v/>
      </c>
      <c r="BX53" s="91">
        <f t="array" ref="BX53">IF(BX$4&lt;$D53,0,IF(BX$4&gt;$F$21,0,IF(BX$4=$F$21,$F53-SUM($Z53:BW53),MIN($F53*INDEX($AA$24:$DB$24,BX$4-$D53+1),$F53-SUM($Z53:BW53)))))</f>
        <v/>
      </c>
      <c r="BY53" s="91">
        <f t="array" ref="BY53">IF(BY$4&lt;$D53,0,IF(BY$4&gt;$F$21,0,IF(BY$4=$F$21,$F53-SUM($Z53:BX53),MIN($F53*INDEX($AA$24:$DB$24,BY$4-$D53+1),$F53-SUM($Z53:BX53)))))</f>
        <v/>
      </c>
      <c r="BZ53" s="91">
        <f t="array" ref="BZ53">IF(BZ$4&lt;$D53,0,IF(BZ$4&gt;$F$21,0,IF(BZ$4=$F$21,$F53-SUM($Z53:BY53),MIN($F53*INDEX($AA$24:$DB$24,BZ$4-$D53+1),$F53-SUM($Z53:BY53)))))</f>
        <v/>
      </c>
      <c r="CA53" s="91">
        <f t="array" ref="CA53">IF(CA$4&lt;$D53,0,IF(CA$4&gt;$F$21,0,IF(CA$4=$F$21,$F53-SUM($Z53:BZ53),MIN($F53*INDEX($AA$24:$DB$24,CA$4-$D53+1),$F53-SUM($Z53:BZ53)))))</f>
        <v/>
      </c>
      <c r="CB53" s="91">
        <f t="array" ref="CB53">IF(CB$4&lt;$D53,0,IF(CB$4&gt;$F$21,0,IF(CB$4=$F$21,$F53-SUM($Z53:CA53),MIN($F53*INDEX($AA$24:$DB$24,CB$4-$D53+1),$F53-SUM($Z53:CA53)))))</f>
        <v/>
      </c>
      <c r="CC53" s="91">
        <f t="array" ref="CC53">IF(CC$4&lt;$D53,0,IF(CC$4&gt;$F$21,0,IF(CC$4=$F$21,$F53-SUM($Z53:CB53),MIN($F53*INDEX($AA$24:$DB$24,CC$4-$D53+1),$F53-SUM($Z53:CB53)))))</f>
        <v/>
      </c>
      <c r="CD53" s="91">
        <f t="array" ref="CD53">IF(CD$4&lt;$D53,0,IF(CD$4&gt;$F$21,0,IF(CD$4=$F$21,$F53-SUM($Z53:CC53),MIN($F53*INDEX($AA$24:$DB$24,CD$4-$D53+1),$F53-SUM($Z53:CC53)))))</f>
        <v/>
      </c>
      <c r="CE53" s="91">
        <f t="array" ref="CE53">IF(CE$4&lt;$D53,0,IF(CE$4&gt;$F$21,0,IF(CE$4=$F$21,$F53-SUM($Z53:CD53),MIN($F53*INDEX($AA$24:$DB$24,CE$4-$D53+1),$F53-SUM($Z53:CD53)))))</f>
        <v/>
      </c>
      <c r="CF53" s="91">
        <f t="array" ref="CF53">IF(CF$4&lt;$D53,0,IF(CF$4&gt;$F$21,0,IF(CF$4=$F$21,$F53-SUM($Z53:CE53),MIN($F53*INDEX($AA$24:$DB$24,CF$4-$D53+1),$F53-SUM($Z53:CE53)))))</f>
        <v/>
      </c>
      <c r="CG53" s="91">
        <f t="array" ref="CG53">IF(CG$4&lt;$D53,0,IF(CG$4&gt;$F$21,0,IF(CG$4=$F$21,$F53-SUM($Z53:CF53),MIN($F53*INDEX($AA$24:$DB$24,CG$4-$D53+1),$F53-SUM($Z53:CF53)))))</f>
        <v/>
      </c>
      <c r="CH53" s="91">
        <f t="array" ref="CH53">IF(CH$4&lt;$D53,0,IF(CH$4&gt;$F$21,0,IF(CH$4=$F$21,$F53-SUM($Z53:CG53),MIN($F53*INDEX($AA$24:$DB$24,CH$4-$D53+1),$F53-SUM($Z53:CG53)))))</f>
        <v/>
      </c>
      <c r="CI53" s="91">
        <f t="array" ref="CI53">IF(CI$4&lt;$D53,0,IF(CI$4&gt;$F$21,0,IF(CI$4=$F$21,$F53-SUM($Z53:CH53),MIN($F53*INDEX($AA$24:$DB$24,CI$4-$D53+1),$F53-SUM($Z53:CH53)))))</f>
        <v/>
      </c>
      <c r="CJ53" s="91">
        <f t="array" ref="CJ53">IF(CJ$4&lt;$D53,0,IF(CJ$4&gt;$F$21,0,IF(CJ$4=$F$21,$F53-SUM($Z53:CI53),MIN($F53*INDEX($AA$24:$DB$24,CJ$4-$D53+1),$F53-SUM($Z53:CI53)))))</f>
        <v/>
      </c>
      <c r="CK53" s="91">
        <f t="array" ref="CK53">IF(CK$4&lt;$D53,0,IF(CK$4&gt;$F$21,0,IF(CK$4=$F$21,$F53-SUM($Z53:CJ53),MIN($F53*INDEX($AA$24:$DB$24,CK$4-$D53+1),$F53-SUM($Z53:CJ53)))))</f>
        <v/>
      </c>
      <c r="CL53" s="91">
        <f t="array" ref="CL53">IF(CL$4&lt;$D53,0,IF(CL$4&gt;$F$21,0,IF(CL$4=$F$21,$F53-SUM($Z53:CK53),MIN($F53*INDEX($AA$24:$DB$24,CL$4-$D53+1),$F53-SUM($Z53:CK53)))))</f>
        <v/>
      </c>
      <c r="CM53" s="91">
        <f t="array" ref="CM53">IF(CM$4&lt;$D53,0,IF(CM$4&gt;$F$21,0,IF(CM$4=$F$21,$F53-SUM($Z53:CL53),MIN($F53*INDEX($AA$24:$DB$24,CM$4-$D53+1),$F53-SUM($Z53:CL53)))))</f>
        <v/>
      </c>
      <c r="CN53" s="91">
        <f t="array" ref="CN53">IF(CN$4&lt;$D53,0,IF(CN$4&gt;$F$21,0,IF(CN$4=$F$21,$F53-SUM($Z53:CM53),MIN($F53*INDEX($AA$24:$DB$24,CN$4-$D53+1),$F53-SUM($Z53:CM53)))))</f>
        <v/>
      </c>
      <c r="CO53" s="91">
        <f t="array" ref="CO53">IF(CO$4&lt;$D53,0,IF(CO$4&gt;$F$21,0,IF(CO$4=$F$21,$F53-SUM($Z53:CN53),MIN($F53*INDEX($AA$24:$DB$24,CO$4-$D53+1),$F53-SUM($Z53:CN53)))))</f>
        <v/>
      </c>
      <c r="CP53" s="91">
        <f t="array" ref="CP53">IF(CP$4&lt;$D53,0,IF(CP$4&gt;$F$21,0,IF(CP$4=$F$21,$F53-SUM($Z53:CO53),MIN($F53*INDEX($AA$24:$DB$24,CP$4-$D53+1),$F53-SUM($Z53:CO53)))))</f>
        <v/>
      </c>
      <c r="CQ53" s="91">
        <f t="array" ref="CQ53">IF(CQ$4&lt;$D53,0,IF(CQ$4&gt;$F$21,0,IF(CQ$4=$F$21,$F53-SUM($Z53:CP53),MIN($F53*INDEX($AA$24:$DB$24,CQ$4-$D53+1),$F53-SUM($Z53:CP53)))))</f>
        <v/>
      </c>
      <c r="CR53" s="91">
        <f t="array" ref="CR53">IF(CR$4&lt;$D53,0,IF(CR$4&gt;$F$21,0,IF(CR$4=$F$21,$F53-SUM($Z53:CQ53),MIN($F53*INDEX($AA$24:$DB$24,CR$4-$D53+1),$F53-SUM($Z53:CQ53)))))</f>
        <v/>
      </c>
      <c r="CS53" s="91">
        <f t="array" ref="CS53">IF(CS$4&lt;$D53,0,IF(CS$4&gt;$F$21,0,IF(CS$4=$F$21,$F53-SUM($Z53:CR53),MIN($F53*INDEX($AA$24:$DB$24,CS$4-$D53+1),$F53-SUM($Z53:CR53)))))</f>
        <v/>
      </c>
      <c r="CT53" s="91">
        <f t="array" ref="CT53">IF(CT$4&lt;$D53,0,IF(CT$4&gt;$F$21,0,IF(CT$4=$F$21,$F53-SUM($Z53:CS53),MIN($F53*INDEX($AA$24:$DB$24,CT$4-$D53+1),$F53-SUM($Z53:CS53)))))</f>
        <v/>
      </c>
      <c r="CU53" s="91">
        <f t="array" ref="CU53">IF(CU$4&lt;$D53,0,IF(CU$4&gt;$F$21,0,IF(CU$4=$F$21,$F53-SUM($Z53:CT53),MIN($F53*INDEX($AA$24:$DB$24,CU$4-$D53+1),$F53-SUM($Z53:CT53)))))</f>
        <v/>
      </c>
      <c r="CV53" s="91">
        <f t="array" ref="CV53">IF(CV$4&lt;$D53,0,IF(CV$4&gt;$F$21,0,IF(CV$4=$F$21,$F53-SUM($Z53:CU53),MIN($F53*INDEX($AA$24:$DB$24,CV$4-$D53+1),$F53-SUM($Z53:CU53)))))</f>
        <v/>
      </c>
      <c r="CW53" s="91">
        <f t="array" ref="CW53">IF(CW$4&lt;$D53,0,IF(CW$4&gt;$F$21,0,IF(CW$4=$F$21,$F53-SUM($Z53:CV53),MIN($F53*INDEX($AA$24:$DB$24,CW$4-$D53+1),$F53-SUM($Z53:CV53)))))</f>
        <v/>
      </c>
      <c r="CX53" s="91">
        <f t="array" ref="CX53">IF(CX$4&lt;$D53,0,IF(CX$4&gt;$F$21,0,IF(CX$4=$F$21,$F53-SUM($Z53:CW53),MIN($F53*INDEX($AA$24:$DB$24,CX$4-$D53+1),$F53-SUM($Z53:CW53)))))</f>
        <v/>
      </c>
      <c r="CY53" s="91">
        <f t="array" ref="CY53">IF(CY$4&lt;$D53,0,IF(CY$4&gt;$F$21,0,IF(CY$4=$F$21,$F53-SUM($Z53:CX53),MIN($F53*INDEX($AA$24:$DB$24,CY$4-$D53+1),$F53-SUM($Z53:CX53)))))</f>
        <v/>
      </c>
      <c r="CZ53" s="91">
        <f t="array" ref="CZ53">IF(CZ$4&lt;$D53,0,IF(CZ$4&gt;$F$21,0,IF(CZ$4=$F$21,$F53-SUM($Z53:CY53),MIN($F53*INDEX($AA$24:$DB$24,CZ$4-$D53+1),$F53-SUM($Z53:CY53)))))</f>
        <v/>
      </c>
      <c r="DA53" s="91">
        <f t="array" ref="DA53">IF(DA$4&lt;$D53,0,IF(DA$4&gt;$F$21,0,IF(DA$4=$F$21,$F53-SUM($Z53:CZ53),MIN($F53*INDEX($AA$24:$DB$24,DA$4-$D53+1),$F53-SUM($Z53:CZ53)))))</f>
        <v/>
      </c>
      <c r="DB53" s="91">
        <f t="array" ref="DB53">IF(DB$4&lt;$D53,0,IF(DB$4&gt;$F$21,0,IF(DB$4=$F$21,$F53-SUM($Z53:DA53),MIN($F53*INDEX($AA$24:$DB$24,DB$4-$D53+1),$F53-SUM($Z53:DA53)))))</f>
        <v/>
      </c>
    </row>
    <row r="54" outlineLevel="3">
      <c r="D54" s="2" t="n">
        <v>29</v>
      </c>
      <c r="E54" s="2" t="inlineStr">
        <is>
          <t>Total Capex Year 29</t>
        </is>
      </c>
      <c r="F54" s="87" t="n">
        <v>0</v>
      </c>
      <c r="G54" s="87">
        <f>SUM(AA54:DB54)-F54</f>
        <v/>
      </c>
      <c r="AA54" s="91">
        <f t="array" ref="AA54">IF(AA$4&lt;$D54,0,IF(AA$4&gt;$F$21,0,IF(AA$4=$F$21,$F54-SUM($Z54:Z54),MIN($F54*INDEX($AA$24:$DB$24,AA$4-$D54+1),$F54-SUM($Z54:Z54)))))</f>
        <v/>
      </c>
      <c r="AB54" s="91">
        <f t="array" ref="AB54">IF(AB$4&lt;$D54,0,IF(AB$4&gt;$F$21,0,IF(AB$4=$F$21,$F54-SUM($Z54:AA54),MIN($F54*INDEX($AA$24:$DB$24,AB$4-$D54+1),$F54-SUM($Z54:AA54)))))</f>
        <v/>
      </c>
      <c r="AC54" s="91">
        <f t="array" ref="AC54">IF(AC$4&lt;$D54,0,IF(AC$4&gt;$F$21,0,IF(AC$4=$F$21,$F54-SUM($Z54:AB54),MIN($F54*INDEX($AA$24:$DB$24,AC$4-$D54+1),$F54-SUM($Z54:AB54)))))</f>
        <v/>
      </c>
      <c r="AD54" s="91">
        <f t="array" ref="AD54">IF(AD$4&lt;$D54,0,IF(AD$4&gt;$F$21,0,IF(AD$4=$F$21,$F54-SUM($Z54:AC54),MIN($F54*INDEX($AA$24:$DB$24,AD$4-$D54+1),$F54-SUM($Z54:AC54)))))</f>
        <v/>
      </c>
      <c r="AE54" s="91">
        <f t="array" ref="AE54">IF(AE$4&lt;$D54,0,IF(AE$4&gt;$F$21,0,IF(AE$4=$F$21,$F54-SUM($Z54:AD54),MIN($F54*INDEX($AA$24:$DB$24,AE$4-$D54+1),$F54-SUM($Z54:AD54)))))</f>
        <v/>
      </c>
      <c r="AF54" s="91">
        <f t="array" ref="AF54">IF(AF$4&lt;$D54,0,IF(AF$4&gt;$F$21,0,IF(AF$4=$F$21,$F54-SUM($Z54:AE54),MIN($F54*INDEX($AA$24:$DB$24,AF$4-$D54+1),$F54-SUM($Z54:AE54)))))</f>
        <v/>
      </c>
      <c r="AG54" s="91">
        <f t="array" ref="AG54">IF(AG$4&lt;$D54,0,IF(AG$4&gt;$F$21,0,IF(AG$4=$F$21,$F54-SUM($Z54:AF54),MIN($F54*INDEX($AA$24:$DB$24,AG$4-$D54+1),$F54-SUM($Z54:AF54)))))</f>
        <v/>
      </c>
      <c r="AH54" s="91">
        <f t="array" ref="AH54">IF(AH$4&lt;$D54,0,IF(AH$4&gt;$F$21,0,IF(AH$4=$F$21,$F54-SUM($Z54:AG54),MIN($F54*INDEX($AA$24:$DB$24,AH$4-$D54+1),$F54-SUM($Z54:AG54)))))</f>
        <v/>
      </c>
      <c r="AI54" s="91">
        <f t="array" ref="AI54">IF(AI$4&lt;$D54,0,IF(AI$4&gt;$F$21,0,IF(AI$4=$F$21,$F54-SUM($Z54:AH54),MIN($F54*INDEX($AA$24:$DB$24,AI$4-$D54+1),$F54-SUM($Z54:AH54)))))</f>
        <v/>
      </c>
      <c r="AJ54" s="91">
        <f t="array" ref="AJ54">IF(AJ$4&lt;$D54,0,IF(AJ$4&gt;$F$21,0,IF(AJ$4=$F$21,$F54-SUM($Z54:AI54),MIN($F54*INDEX($AA$24:$DB$24,AJ$4-$D54+1),$F54-SUM($Z54:AI54)))))</f>
        <v/>
      </c>
      <c r="AK54" s="91">
        <f t="array" ref="AK54">IF(AK$4&lt;$D54,0,IF(AK$4&gt;$F$21,0,IF(AK$4=$F$21,$F54-SUM($Z54:AJ54),MIN($F54*INDEX($AA$24:$DB$24,AK$4-$D54+1),$F54-SUM($Z54:AJ54)))))</f>
        <v/>
      </c>
      <c r="AL54" s="91">
        <f t="array" ref="AL54">IF(AL$4&lt;$D54,0,IF(AL$4&gt;$F$21,0,IF(AL$4=$F$21,$F54-SUM($Z54:AK54),MIN($F54*INDEX($AA$24:$DB$24,AL$4-$D54+1),$F54-SUM($Z54:AK54)))))</f>
        <v/>
      </c>
      <c r="AM54" s="91">
        <f t="array" ref="AM54">IF(AM$4&lt;$D54,0,IF(AM$4&gt;$F$21,0,IF(AM$4=$F$21,$F54-SUM($Z54:AL54),MIN($F54*INDEX($AA$24:$DB$24,AM$4-$D54+1),$F54-SUM($Z54:AL54)))))</f>
        <v/>
      </c>
      <c r="AN54" s="91">
        <f t="array" ref="AN54">IF(AN$4&lt;$D54,0,IF(AN$4&gt;$F$21,0,IF(AN$4=$F$21,$F54-SUM($Z54:AM54),MIN($F54*INDEX($AA$24:$DB$24,AN$4-$D54+1),$F54-SUM($Z54:AM54)))))</f>
        <v/>
      </c>
      <c r="AO54" s="91">
        <f t="array" ref="AO54">IF(AO$4&lt;$D54,0,IF(AO$4&gt;$F$21,0,IF(AO$4=$F$21,$F54-SUM($Z54:AN54),MIN($F54*INDEX($AA$24:$DB$24,AO$4-$D54+1),$F54-SUM($Z54:AN54)))))</f>
        <v/>
      </c>
      <c r="AP54" s="91">
        <f t="array" ref="AP54">IF(AP$4&lt;$D54,0,IF(AP$4&gt;$F$21,0,IF(AP$4=$F$21,$F54-SUM($Z54:AO54),MIN($F54*INDEX($AA$24:$DB$24,AP$4-$D54+1),$F54-SUM($Z54:AO54)))))</f>
        <v/>
      </c>
      <c r="AQ54" s="91">
        <f t="array" ref="AQ54">IF(AQ$4&lt;$D54,0,IF(AQ$4&gt;$F$21,0,IF(AQ$4=$F$21,$F54-SUM($Z54:AP54),MIN($F54*INDEX($AA$24:$DB$24,AQ$4-$D54+1),$F54-SUM($Z54:AP54)))))</f>
        <v/>
      </c>
      <c r="AR54" s="91">
        <f t="array" ref="AR54">IF(AR$4&lt;$D54,0,IF(AR$4&gt;$F$21,0,IF(AR$4=$F$21,$F54-SUM($Z54:AQ54),MIN($F54*INDEX($AA$24:$DB$24,AR$4-$D54+1),$F54-SUM($Z54:AQ54)))))</f>
        <v/>
      </c>
      <c r="AS54" s="91">
        <f t="array" ref="AS54">IF(AS$4&lt;$D54,0,IF(AS$4&gt;$F$21,0,IF(AS$4=$F$21,$F54-SUM($Z54:AR54),MIN($F54*INDEX($AA$24:$DB$24,AS$4-$D54+1),$F54-SUM($Z54:AR54)))))</f>
        <v/>
      </c>
      <c r="AT54" s="91">
        <f t="array" ref="AT54">IF(AT$4&lt;$D54,0,IF(AT$4&gt;$F$21,0,IF(AT$4=$F$21,$F54-SUM($Z54:AS54),MIN($F54*INDEX($AA$24:$DB$24,AT$4-$D54+1),$F54-SUM($Z54:AS54)))))</f>
        <v/>
      </c>
      <c r="AU54" s="91">
        <f t="array" ref="AU54">IF(AU$4&lt;$D54,0,IF(AU$4&gt;$F$21,0,IF(AU$4=$F$21,$F54-SUM($Z54:AT54),MIN($F54*INDEX($AA$24:$DB$24,AU$4-$D54+1),$F54-SUM($Z54:AT54)))))</f>
        <v/>
      </c>
      <c r="AV54" s="91">
        <f t="array" ref="AV54">IF(AV$4&lt;$D54,0,IF(AV$4&gt;$F$21,0,IF(AV$4=$F$21,$F54-SUM($Z54:AU54),MIN($F54*INDEX($AA$24:$DB$24,AV$4-$D54+1),$F54-SUM($Z54:AU54)))))</f>
        <v/>
      </c>
      <c r="AW54" s="91">
        <f t="array" ref="AW54">IF(AW$4&lt;$D54,0,IF(AW$4&gt;$F$21,0,IF(AW$4=$F$21,$F54-SUM($Z54:AV54),MIN($F54*INDEX($AA$24:$DB$24,AW$4-$D54+1),$F54-SUM($Z54:AV54)))))</f>
        <v/>
      </c>
      <c r="AX54" s="91">
        <f t="array" ref="AX54">IF(AX$4&lt;$D54,0,IF(AX$4&gt;$F$21,0,IF(AX$4=$F$21,$F54-SUM($Z54:AW54),MIN($F54*INDEX($AA$24:$DB$24,AX$4-$D54+1),$F54-SUM($Z54:AW54)))))</f>
        <v/>
      </c>
      <c r="AY54" s="91">
        <f t="array" ref="AY54">IF(AY$4&lt;$D54,0,IF(AY$4&gt;$F$21,0,IF(AY$4=$F$21,$F54-SUM($Z54:AX54),MIN($F54*INDEX($AA$24:$DB$24,AY$4-$D54+1),$F54-SUM($Z54:AX54)))))</f>
        <v/>
      </c>
      <c r="AZ54" s="91">
        <f t="array" ref="AZ54">IF(AZ$4&lt;$D54,0,IF(AZ$4&gt;$F$21,0,IF(AZ$4=$F$21,$F54-SUM($Z54:AY54),MIN($F54*INDEX($AA$24:$DB$24,AZ$4-$D54+1),$F54-SUM($Z54:AY54)))))</f>
        <v/>
      </c>
      <c r="BA54" s="91">
        <f t="array" ref="BA54">IF(BA$4&lt;$D54,0,IF(BA$4&gt;$F$21,0,IF(BA$4=$F$21,$F54-SUM($Z54:AZ54),MIN($F54*INDEX($AA$24:$DB$24,BA$4-$D54+1),$F54-SUM($Z54:AZ54)))))</f>
        <v/>
      </c>
      <c r="BB54" s="91">
        <f t="array" ref="BB54">IF(BB$4&lt;$D54,0,IF(BB$4&gt;$F$21,0,IF(BB$4=$F$21,$F54-SUM($Z54:BA54),MIN($F54*INDEX($AA$24:$DB$24,BB$4-$D54+1),$F54-SUM($Z54:BA54)))))</f>
        <v/>
      </c>
      <c r="BC54" s="91">
        <f t="array" ref="BC54">IF(BC$4&lt;$D54,0,IF(BC$4&gt;$F$21,0,IF(BC$4=$F$21,$F54-SUM($Z54:BB54),MIN($F54*INDEX($AA$24:$DB$24,BC$4-$D54+1),$F54-SUM($Z54:BB54)))))</f>
        <v/>
      </c>
      <c r="BD54" s="91">
        <f t="array" ref="BD54">IF(BD$4&lt;$D54,0,IF(BD$4&gt;$F$21,0,IF(BD$4=$F$21,$F54-SUM($Z54:BC54),MIN($F54*INDEX($AA$24:$DB$24,BD$4-$D54+1),$F54-SUM($Z54:BC54)))))</f>
        <v/>
      </c>
      <c r="BE54" s="91">
        <f t="array" ref="BE54">IF(BE$4&lt;$D54,0,IF(BE$4&gt;$F$21,0,IF(BE$4=$F$21,$F54-SUM($Z54:BD54),MIN($F54*INDEX($AA$24:$DB$24,BE$4-$D54+1),$F54-SUM($Z54:BD54)))))</f>
        <v/>
      </c>
      <c r="BF54" s="91">
        <f t="array" ref="BF54">IF(BF$4&lt;$D54,0,IF(BF$4&gt;$F$21,0,IF(BF$4=$F$21,$F54-SUM($Z54:BE54),MIN($F54*INDEX($AA$24:$DB$24,BF$4-$D54+1),$F54-SUM($Z54:BE54)))))</f>
        <v/>
      </c>
      <c r="BG54" s="91">
        <f t="array" ref="BG54">IF(BG$4&lt;$D54,0,IF(BG$4&gt;$F$21,0,IF(BG$4=$F$21,$F54-SUM($Z54:BF54),MIN($F54*INDEX($AA$24:$DB$24,BG$4-$D54+1),$F54-SUM($Z54:BF54)))))</f>
        <v/>
      </c>
      <c r="BH54" s="91">
        <f t="array" ref="BH54">IF(BH$4&lt;$D54,0,IF(BH$4&gt;$F$21,0,IF(BH$4=$F$21,$F54-SUM($Z54:BG54),MIN($F54*INDEX($AA$24:$DB$24,BH$4-$D54+1),$F54-SUM($Z54:BG54)))))</f>
        <v/>
      </c>
      <c r="BI54" s="91">
        <f t="array" ref="BI54">IF(BI$4&lt;$D54,0,IF(BI$4&gt;$F$21,0,IF(BI$4=$F$21,$F54-SUM($Z54:BH54),MIN($F54*INDEX($AA$24:$DB$24,BI$4-$D54+1),$F54-SUM($Z54:BH54)))))</f>
        <v/>
      </c>
      <c r="BJ54" s="91">
        <f t="array" ref="BJ54">IF(BJ$4&lt;$D54,0,IF(BJ$4&gt;$F$21,0,IF(BJ$4=$F$21,$F54-SUM($Z54:BI54),MIN($F54*INDEX($AA$24:$DB$24,BJ$4-$D54+1),$F54-SUM($Z54:BI54)))))</f>
        <v/>
      </c>
      <c r="BK54" s="91">
        <f t="array" ref="BK54">IF(BK$4&lt;$D54,0,IF(BK$4&gt;$F$21,0,IF(BK$4=$F$21,$F54-SUM($Z54:BJ54),MIN($F54*INDEX($AA$24:$DB$24,BK$4-$D54+1),$F54-SUM($Z54:BJ54)))))</f>
        <v/>
      </c>
      <c r="BL54" s="91">
        <f t="array" ref="BL54">IF(BL$4&lt;$D54,0,IF(BL$4&gt;$F$21,0,IF(BL$4=$F$21,$F54-SUM($Z54:BK54),MIN($F54*INDEX($AA$24:$DB$24,BL$4-$D54+1),$F54-SUM($Z54:BK54)))))</f>
        <v/>
      </c>
      <c r="BM54" s="91">
        <f t="array" ref="BM54">IF(BM$4&lt;$D54,0,IF(BM$4&gt;$F$21,0,IF(BM$4=$F$21,$F54-SUM($Z54:BL54),MIN($F54*INDEX($AA$24:$DB$24,BM$4-$D54+1),$F54-SUM($Z54:BL54)))))</f>
        <v/>
      </c>
      <c r="BN54" s="91">
        <f t="array" ref="BN54">IF(BN$4&lt;$D54,0,IF(BN$4&gt;$F$21,0,IF(BN$4=$F$21,$F54-SUM($Z54:BM54),MIN($F54*INDEX($AA$24:$DB$24,BN$4-$D54+1),$F54-SUM($Z54:BM54)))))</f>
        <v/>
      </c>
      <c r="BO54" s="91">
        <f t="array" ref="BO54">IF(BO$4&lt;$D54,0,IF(BO$4&gt;$F$21,0,IF(BO$4=$F$21,$F54-SUM($Z54:BN54),MIN($F54*INDEX($AA$24:$DB$24,BO$4-$D54+1),$F54-SUM($Z54:BN54)))))</f>
        <v/>
      </c>
      <c r="BP54" s="91">
        <f t="array" ref="BP54">IF(BP$4&lt;$D54,0,IF(BP$4&gt;$F$21,0,IF(BP$4=$F$21,$F54-SUM($Z54:BO54),MIN($F54*INDEX($AA$24:$DB$24,BP$4-$D54+1),$F54-SUM($Z54:BO54)))))</f>
        <v/>
      </c>
      <c r="BQ54" s="91">
        <f t="array" ref="BQ54">IF(BQ$4&lt;$D54,0,IF(BQ$4&gt;$F$21,0,IF(BQ$4=$F$21,$F54-SUM($Z54:BP54),MIN($F54*INDEX($AA$24:$DB$24,BQ$4-$D54+1),$F54-SUM($Z54:BP54)))))</f>
        <v/>
      </c>
      <c r="BR54" s="91">
        <f t="array" ref="BR54">IF(BR$4&lt;$D54,0,IF(BR$4&gt;$F$21,0,IF(BR$4=$F$21,$F54-SUM($Z54:BQ54),MIN($F54*INDEX($AA$24:$DB$24,BR$4-$D54+1),$F54-SUM($Z54:BQ54)))))</f>
        <v/>
      </c>
      <c r="BS54" s="91">
        <f t="array" ref="BS54">IF(BS$4&lt;$D54,0,IF(BS$4&gt;$F$21,0,IF(BS$4=$F$21,$F54-SUM($Z54:BR54),MIN($F54*INDEX($AA$24:$DB$24,BS$4-$D54+1),$F54-SUM($Z54:BR54)))))</f>
        <v/>
      </c>
      <c r="BT54" s="91">
        <f t="array" ref="BT54">IF(BT$4&lt;$D54,0,IF(BT$4&gt;$F$21,0,IF(BT$4=$F$21,$F54-SUM($Z54:BS54),MIN($F54*INDEX($AA$24:$DB$24,BT$4-$D54+1),$F54-SUM($Z54:BS54)))))</f>
        <v/>
      </c>
      <c r="BU54" s="91">
        <f t="array" ref="BU54">IF(BU$4&lt;$D54,0,IF(BU$4&gt;$F$21,0,IF(BU$4=$F$21,$F54-SUM($Z54:BT54),MIN($F54*INDEX($AA$24:$DB$24,BU$4-$D54+1),$F54-SUM($Z54:BT54)))))</f>
        <v/>
      </c>
      <c r="BV54" s="91">
        <f t="array" ref="BV54">IF(BV$4&lt;$D54,0,IF(BV$4&gt;$F$21,0,IF(BV$4=$F$21,$F54-SUM($Z54:BU54),MIN($F54*INDEX($AA$24:$DB$24,BV$4-$D54+1),$F54-SUM($Z54:BU54)))))</f>
        <v/>
      </c>
      <c r="BW54" s="91">
        <f t="array" ref="BW54">IF(BW$4&lt;$D54,0,IF(BW$4&gt;$F$21,0,IF(BW$4=$F$21,$F54-SUM($Z54:BV54),MIN($F54*INDEX($AA$24:$DB$24,BW$4-$D54+1),$F54-SUM($Z54:BV54)))))</f>
        <v/>
      </c>
      <c r="BX54" s="91">
        <f t="array" ref="BX54">IF(BX$4&lt;$D54,0,IF(BX$4&gt;$F$21,0,IF(BX$4=$F$21,$F54-SUM($Z54:BW54),MIN($F54*INDEX($AA$24:$DB$24,BX$4-$D54+1),$F54-SUM($Z54:BW54)))))</f>
        <v/>
      </c>
      <c r="BY54" s="91">
        <f t="array" ref="BY54">IF(BY$4&lt;$D54,0,IF(BY$4&gt;$F$21,0,IF(BY$4=$F$21,$F54-SUM($Z54:BX54),MIN($F54*INDEX($AA$24:$DB$24,BY$4-$D54+1),$F54-SUM($Z54:BX54)))))</f>
        <v/>
      </c>
      <c r="BZ54" s="91">
        <f t="array" ref="BZ54">IF(BZ$4&lt;$D54,0,IF(BZ$4&gt;$F$21,0,IF(BZ$4=$F$21,$F54-SUM($Z54:BY54),MIN($F54*INDEX($AA$24:$DB$24,BZ$4-$D54+1),$F54-SUM($Z54:BY54)))))</f>
        <v/>
      </c>
      <c r="CA54" s="91">
        <f t="array" ref="CA54">IF(CA$4&lt;$D54,0,IF(CA$4&gt;$F$21,0,IF(CA$4=$F$21,$F54-SUM($Z54:BZ54),MIN($F54*INDEX($AA$24:$DB$24,CA$4-$D54+1),$F54-SUM($Z54:BZ54)))))</f>
        <v/>
      </c>
      <c r="CB54" s="91">
        <f t="array" ref="CB54">IF(CB$4&lt;$D54,0,IF(CB$4&gt;$F$21,0,IF(CB$4=$F$21,$F54-SUM($Z54:CA54),MIN($F54*INDEX($AA$24:$DB$24,CB$4-$D54+1),$F54-SUM($Z54:CA54)))))</f>
        <v/>
      </c>
      <c r="CC54" s="91">
        <f t="array" ref="CC54">IF(CC$4&lt;$D54,0,IF(CC$4&gt;$F$21,0,IF(CC$4=$F$21,$F54-SUM($Z54:CB54),MIN($F54*INDEX($AA$24:$DB$24,CC$4-$D54+1),$F54-SUM($Z54:CB54)))))</f>
        <v/>
      </c>
      <c r="CD54" s="91">
        <f t="array" ref="CD54">IF(CD$4&lt;$D54,0,IF(CD$4&gt;$F$21,0,IF(CD$4=$F$21,$F54-SUM($Z54:CC54),MIN($F54*INDEX($AA$24:$DB$24,CD$4-$D54+1),$F54-SUM($Z54:CC54)))))</f>
        <v/>
      </c>
      <c r="CE54" s="91">
        <f t="array" ref="CE54">IF(CE$4&lt;$D54,0,IF(CE$4&gt;$F$21,0,IF(CE$4=$F$21,$F54-SUM($Z54:CD54),MIN($F54*INDEX($AA$24:$DB$24,CE$4-$D54+1),$F54-SUM($Z54:CD54)))))</f>
        <v/>
      </c>
      <c r="CF54" s="91">
        <f t="array" ref="CF54">IF(CF$4&lt;$D54,0,IF(CF$4&gt;$F$21,0,IF(CF$4=$F$21,$F54-SUM($Z54:CE54),MIN($F54*INDEX($AA$24:$DB$24,CF$4-$D54+1),$F54-SUM($Z54:CE54)))))</f>
        <v/>
      </c>
      <c r="CG54" s="91">
        <f t="array" ref="CG54">IF(CG$4&lt;$D54,0,IF(CG$4&gt;$F$21,0,IF(CG$4=$F$21,$F54-SUM($Z54:CF54),MIN($F54*INDEX($AA$24:$DB$24,CG$4-$D54+1),$F54-SUM($Z54:CF54)))))</f>
        <v/>
      </c>
      <c r="CH54" s="91">
        <f t="array" ref="CH54">IF(CH$4&lt;$D54,0,IF(CH$4&gt;$F$21,0,IF(CH$4=$F$21,$F54-SUM($Z54:CG54),MIN($F54*INDEX($AA$24:$DB$24,CH$4-$D54+1),$F54-SUM($Z54:CG54)))))</f>
        <v/>
      </c>
      <c r="CI54" s="91">
        <f t="array" ref="CI54">IF(CI$4&lt;$D54,0,IF(CI$4&gt;$F$21,0,IF(CI$4=$F$21,$F54-SUM($Z54:CH54),MIN($F54*INDEX($AA$24:$DB$24,CI$4-$D54+1),$F54-SUM($Z54:CH54)))))</f>
        <v/>
      </c>
      <c r="CJ54" s="91">
        <f t="array" ref="CJ54">IF(CJ$4&lt;$D54,0,IF(CJ$4&gt;$F$21,0,IF(CJ$4=$F$21,$F54-SUM($Z54:CI54),MIN($F54*INDEX($AA$24:$DB$24,CJ$4-$D54+1),$F54-SUM($Z54:CI54)))))</f>
        <v/>
      </c>
      <c r="CK54" s="91">
        <f t="array" ref="CK54">IF(CK$4&lt;$D54,0,IF(CK$4&gt;$F$21,0,IF(CK$4=$F$21,$F54-SUM($Z54:CJ54),MIN($F54*INDEX($AA$24:$DB$24,CK$4-$D54+1),$F54-SUM($Z54:CJ54)))))</f>
        <v/>
      </c>
      <c r="CL54" s="91">
        <f t="array" ref="CL54">IF(CL$4&lt;$D54,0,IF(CL$4&gt;$F$21,0,IF(CL$4=$F$21,$F54-SUM($Z54:CK54),MIN($F54*INDEX($AA$24:$DB$24,CL$4-$D54+1),$F54-SUM($Z54:CK54)))))</f>
        <v/>
      </c>
      <c r="CM54" s="91">
        <f t="array" ref="CM54">IF(CM$4&lt;$D54,0,IF(CM$4&gt;$F$21,0,IF(CM$4=$F$21,$F54-SUM($Z54:CL54),MIN($F54*INDEX($AA$24:$DB$24,CM$4-$D54+1),$F54-SUM($Z54:CL54)))))</f>
        <v/>
      </c>
      <c r="CN54" s="91">
        <f t="array" ref="CN54">IF(CN$4&lt;$D54,0,IF(CN$4&gt;$F$21,0,IF(CN$4=$F$21,$F54-SUM($Z54:CM54),MIN($F54*INDEX($AA$24:$DB$24,CN$4-$D54+1),$F54-SUM($Z54:CM54)))))</f>
        <v/>
      </c>
      <c r="CO54" s="91">
        <f t="array" ref="CO54">IF(CO$4&lt;$D54,0,IF(CO$4&gt;$F$21,0,IF(CO$4=$F$21,$F54-SUM($Z54:CN54),MIN($F54*INDEX($AA$24:$DB$24,CO$4-$D54+1),$F54-SUM($Z54:CN54)))))</f>
        <v/>
      </c>
      <c r="CP54" s="91">
        <f t="array" ref="CP54">IF(CP$4&lt;$D54,0,IF(CP$4&gt;$F$21,0,IF(CP$4=$F$21,$F54-SUM($Z54:CO54),MIN($F54*INDEX($AA$24:$DB$24,CP$4-$D54+1),$F54-SUM($Z54:CO54)))))</f>
        <v/>
      </c>
      <c r="CQ54" s="91">
        <f t="array" ref="CQ54">IF(CQ$4&lt;$D54,0,IF(CQ$4&gt;$F$21,0,IF(CQ$4=$F$21,$F54-SUM($Z54:CP54),MIN($F54*INDEX($AA$24:$DB$24,CQ$4-$D54+1),$F54-SUM($Z54:CP54)))))</f>
        <v/>
      </c>
      <c r="CR54" s="91">
        <f t="array" ref="CR54">IF(CR$4&lt;$D54,0,IF(CR$4&gt;$F$21,0,IF(CR$4=$F$21,$F54-SUM($Z54:CQ54),MIN($F54*INDEX($AA$24:$DB$24,CR$4-$D54+1),$F54-SUM($Z54:CQ54)))))</f>
        <v/>
      </c>
      <c r="CS54" s="91">
        <f t="array" ref="CS54">IF(CS$4&lt;$D54,0,IF(CS$4&gt;$F$21,0,IF(CS$4=$F$21,$F54-SUM($Z54:CR54),MIN($F54*INDEX($AA$24:$DB$24,CS$4-$D54+1),$F54-SUM($Z54:CR54)))))</f>
        <v/>
      </c>
      <c r="CT54" s="91">
        <f t="array" ref="CT54">IF(CT$4&lt;$D54,0,IF(CT$4&gt;$F$21,0,IF(CT$4=$F$21,$F54-SUM($Z54:CS54),MIN($F54*INDEX($AA$24:$DB$24,CT$4-$D54+1),$F54-SUM($Z54:CS54)))))</f>
        <v/>
      </c>
      <c r="CU54" s="91">
        <f t="array" ref="CU54">IF(CU$4&lt;$D54,0,IF(CU$4&gt;$F$21,0,IF(CU$4=$F$21,$F54-SUM($Z54:CT54),MIN($F54*INDEX($AA$24:$DB$24,CU$4-$D54+1),$F54-SUM($Z54:CT54)))))</f>
        <v/>
      </c>
      <c r="CV54" s="91">
        <f t="array" ref="CV54">IF(CV$4&lt;$D54,0,IF(CV$4&gt;$F$21,0,IF(CV$4=$F$21,$F54-SUM($Z54:CU54),MIN($F54*INDEX($AA$24:$DB$24,CV$4-$D54+1),$F54-SUM($Z54:CU54)))))</f>
        <v/>
      </c>
      <c r="CW54" s="91">
        <f t="array" ref="CW54">IF(CW$4&lt;$D54,0,IF(CW$4&gt;$F$21,0,IF(CW$4=$F$21,$F54-SUM($Z54:CV54),MIN($F54*INDEX($AA$24:$DB$24,CW$4-$D54+1),$F54-SUM($Z54:CV54)))))</f>
        <v/>
      </c>
      <c r="CX54" s="91">
        <f t="array" ref="CX54">IF(CX$4&lt;$D54,0,IF(CX$4&gt;$F$21,0,IF(CX$4=$F$21,$F54-SUM($Z54:CW54),MIN($F54*INDEX($AA$24:$DB$24,CX$4-$D54+1),$F54-SUM($Z54:CW54)))))</f>
        <v/>
      </c>
      <c r="CY54" s="91">
        <f t="array" ref="CY54">IF(CY$4&lt;$D54,0,IF(CY$4&gt;$F$21,0,IF(CY$4=$F$21,$F54-SUM($Z54:CX54),MIN($F54*INDEX($AA$24:$DB$24,CY$4-$D54+1),$F54-SUM($Z54:CX54)))))</f>
        <v/>
      </c>
      <c r="CZ54" s="91">
        <f t="array" ref="CZ54">IF(CZ$4&lt;$D54,0,IF(CZ$4&gt;$F$21,0,IF(CZ$4=$F$21,$F54-SUM($Z54:CY54),MIN($F54*INDEX($AA$24:$DB$24,CZ$4-$D54+1),$F54-SUM($Z54:CY54)))))</f>
        <v/>
      </c>
      <c r="DA54" s="91">
        <f t="array" ref="DA54">IF(DA$4&lt;$D54,0,IF(DA$4&gt;$F$21,0,IF(DA$4=$F$21,$F54-SUM($Z54:CZ54),MIN($F54*INDEX($AA$24:$DB$24,DA$4-$D54+1),$F54-SUM($Z54:CZ54)))))</f>
        <v/>
      </c>
      <c r="DB54" s="91">
        <f t="array" ref="DB54">IF(DB$4&lt;$D54,0,IF(DB$4&gt;$F$21,0,IF(DB$4=$F$21,$F54-SUM($Z54:DA54),MIN($F54*INDEX($AA$24:$DB$24,DB$4-$D54+1),$F54-SUM($Z54:DA54)))))</f>
        <v/>
      </c>
    </row>
    <row r="55" outlineLevel="3">
      <c r="D55" s="2" t="n">
        <v>30</v>
      </c>
      <c r="E55" s="2" t="inlineStr">
        <is>
          <t>Total Capex Year 30</t>
        </is>
      </c>
      <c r="F55" s="87" t="n">
        <v>0</v>
      </c>
      <c r="G55" s="87">
        <f>SUM(AA55:DB55)-F55</f>
        <v/>
      </c>
      <c r="AA55" s="91">
        <f t="array" ref="AA55">IF(AA$4&lt;$D55,0,IF(AA$4&gt;$F$21,0,IF(AA$4=$F$21,$F55-SUM($Z55:Z55),MIN($F55*INDEX($AA$24:$DB$24,AA$4-$D55+1),$F55-SUM($Z55:Z55)))))</f>
        <v/>
      </c>
      <c r="AB55" s="91">
        <f t="array" ref="AB55">IF(AB$4&lt;$D55,0,IF(AB$4&gt;$F$21,0,IF(AB$4=$F$21,$F55-SUM($Z55:AA55),MIN($F55*INDEX($AA$24:$DB$24,AB$4-$D55+1),$F55-SUM($Z55:AA55)))))</f>
        <v/>
      </c>
      <c r="AC55" s="91">
        <f t="array" ref="AC55">IF(AC$4&lt;$D55,0,IF(AC$4&gt;$F$21,0,IF(AC$4=$F$21,$F55-SUM($Z55:AB55),MIN($F55*INDEX($AA$24:$DB$24,AC$4-$D55+1),$F55-SUM($Z55:AB55)))))</f>
        <v/>
      </c>
      <c r="AD55" s="91">
        <f t="array" ref="AD55">IF(AD$4&lt;$D55,0,IF(AD$4&gt;$F$21,0,IF(AD$4=$F$21,$F55-SUM($Z55:AC55),MIN($F55*INDEX($AA$24:$DB$24,AD$4-$D55+1),$F55-SUM($Z55:AC55)))))</f>
        <v/>
      </c>
      <c r="AE55" s="91">
        <f t="array" ref="AE55">IF(AE$4&lt;$D55,0,IF(AE$4&gt;$F$21,0,IF(AE$4=$F$21,$F55-SUM($Z55:AD55),MIN($F55*INDEX($AA$24:$DB$24,AE$4-$D55+1),$F55-SUM($Z55:AD55)))))</f>
        <v/>
      </c>
      <c r="AF55" s="91">
        <f t="array" ref="AF55">IF(AF$4&lt;$D55,0,IF(AF$4&gt;$F$21,0,IF(AF$4=$F$21,$F55-SUM($Z55:AE55),MIN($F55*INDEX($AA$24:$DB$24,AF$4-$D55+1),$F55-SUM($Z55:AE55)))))</f>
        <v/>
      </c>
      <c r="AG55" s="91">
        <f t="array" ref="AG55">IF(AG$4&lt;$D55,0,IF(AG$4&gt;$F$21,0,IF(AG$4=$F$21,$F55-SUM($Z55:AF55),MIN($F55*INDEX($AA$24:$DB$24,AG$4-$D55+1),$F55-SUM($Z55:AF55)))))</f>
        <v/>
      </c>
      <c r="AH55" s="91">
        <f t="array" ref="AH55">IF(AH$4&lt;$D55,0,IF(AH$4&gt;$F$21,0,IF(AH$4=$F$21,$F55-SUM($Z55:AG55),MIN($F55*INDEX($AA$24:$DB$24,AH$4-$D55+1),$F55-SUM($Z55:AG55)))))</f>
        <v/>
      </c>
      <c r="AI55" s="91">
        <f t="array" ref="AI55">IF(AI$4&lt;$D55,0,IF(AI$4&gt;$F$21,0,IF(AI$4=$F$21,$F55-SUM($Z55:AH55),MIN($F55*INDEX($AA$24:$DB$24,AI$4-$D55+1),$F55-SUM($Z55:AH55)))))</f>
        <v/>
      </c>
      <c r="AJ55" s="91">
        <f t="array" ref="AJ55">IF(AJ$4&lt;$D55,0,IF(AJ$4&gt;$F$21,0,IF(AJ$4=$F$21,$F55-SUM($Z55:AI55),MIN($F55*INDEX($AA$24:$DB$24,AJ$4-$D55+1),$F55-SUM($Z55:AI55)))))</f>
        <v/>
      </c>
      <c r="AK55" s="91">
        <f t="array" ref="AK55">IF(AK$4&lt;$D55,0,IF(AK$4&gt;$F$21,0,IF(AK$4=$F$21,$F55-SUM($Z55:AJ55),MIN($F55*INDEX($AA$24:$DB$24,AK$4-$D55+1),$F55-SUM($Z55:AJ55)))))</f>
        <v/>
      </c>
      <c r="AL55" s="91">
        <f t="array" ref="AL55">IF(AL$4&lt;$D55,0,IF(AL$4&gt;$F$21,0,IF(AL$4=$F$21,$F55-SUM($Z55:AK55),MIN($F55*INDEX($AA$24:$DB$24,AL$4-$D55+1),$F55-SUM($Z55:AK55)))))</f>
        <v/>
      </c>
      <c r="AM55" s="91">
        <f t="array" ref="AM55">IF(AM$4&lt;$D55,0,IF(AM$4&gt;$F$21,0,IF(AM$4=$F$21,$F55-SUM($Z55:AL55),MIN($F55*INDEX($AA$24:$DB$24,AM$4-$D55+1),$F55-SUM($Z55:AL55)))))</f>
        <v/>
      </c>
      <c r="AN55" s="91">
        <f t="array" ref="AN55">IF(AN$4&lt;$D55,0,IF(AN$4&gt;$F$21,0,IF(AN$4=$F$21,$F55-SUM($Z55:AM55),MIN($F55*INDEX($AA$24:$DB$24,AN$4-$D55+1),$F55-SUM($Z55:AM55)))))</f>
        <v/>
      </c>
      <c r="AO55" s="91">
        <f t="array" ref="AO55">IF(AO$4&lt;$D55,0,IF(AO$4&gt;$F$21,0,IF(AO$4=$F$21,$F55-SUM($Z55:AN55),MIN($F55*INDEX($AA$24:$DB$24,AO$4-$D55+1),$F55-SUM($Z55:AN55)))))</f>
        <v/>
      </c>
      <c r="AP55" s="91">
        <f t="array" ref="AP55">IF(AP$4&lt;$D55,0,IF(AP$4&gt;$F$21,0,IF(AP$4=$F$21,$F55-SUM($Z55:AO55),MIN($F55*INDEX($AA$24:$DB$24,AP$4-$D55+1),$F55-SUM($Z55:AO55)))))</f>
        <v/>
      </c>
      <c r="AQ55" s="91">
        <f t="array" ref="AQ55">IF(AQ$4&lt;$D55,0,IF(AQ$4&gt;$F$21,0,IF(AQ$4=$F$21,$F55-SUM($Z55:AP55),MIN($F55*INDEX($AA$24:$DB$24,AQ$4-$D55+1),$F55-SUM($Z55:AP55)))))</f>
        <v/>
      </c>
      <c r="AR55" s="91">
        <f t="array" ref="AR55">IF(AR$4&lt;$D55,0,IF(AR$4&gt;$F$21,0,IF(AR$4=$F$21,$F55-SUM($Z55:AQ55),MIN($F55*INDEX($AA$24:$DB$24,AR$4-$D55+1),$F55-SUM($Z55:AQ55)))))</f>
        <v/>
      </c>
      <c r="AS55" s="91">
        <f t="array" ref="AS55">IF(AS$4&lt;$D55,0,IF(AS$4&gt;$F$21,0,IF(AS$4=$F$21,$F55-SUM($Z55:AR55),MIN($F55*INDEX($AA$24:$DB$24,AS$4-$D55+1),$F55-SUM($Z55:AR55)))))</f>
        <v/>
      </c>
      <c r="AT55" s="91">
        <f t="array" ref="AT55">IF(AT$4&lt;$D55,0,IF(AT$4&gt;$F$21,0,IF(AT$4=$F$21,$F55-SUM($Z55:AS55),MIN($F55*INDEX($AA$24:$DB$24,AT$4-$D55+1),$F55-SUM($Z55:AS55)))))</f>
        <v/>
      </c>
      <c r="AU55" s="91">
        <f t="array" ref="AU55">IF(AU$4&lt;$D55,0,IF(AU$4&gt;$F$21,0,IF(AU$4=$F$21,$F55-SUM($Z55:AT55),MIN($F55*INDEX($AA$24:$DB$24,AU$4-$D55+1),$F55-SUM($Z55:AT55)))))</f>
        <v/>
      </c>
      <c r="AV55" s="91">
        <f t="array" ref="AV55">IF(AV$4&lt;$D55,0,IF(AV$4&gt;$F$21,0,IF(AV$4=$F$21,$F55-SUM($Z55:AU55),MIN($F55*INDEX($AA$24:$DB$24,AV$4-$D55+1),$F55-SUM($Z55:AU55)))))</f>
        <v/>
      </c>
      <c r="AW55" s="91">
        <f t="array" ref="AW55">IF(AW$4&lt;$D55,0,IF(AW$4&gt;$F$21,0,IF(AW$4=$F$21,$F55-SUM($Z55:AV55),MIN($F55*INDEX($AA$24:$DB$24,AW$4-$D55+1),$F55-SUM($Z55:AV55)))))</f>
        <v/>
      </c>
      <c r="AX55" s="91">
        <f t="array" ref="AX55">IF(AX$4&lt;$D55,0,IF(AX$4&gt;$F$21,0,IF(AX$4=$F$21,$F55-SUM($Z55:AW55),MIN($F55*INDEX($AA$24:$DB$24,AX$4-$D55+1),$F55-SUM($Z55:AW55)))))</f>
        <v/>
      </c>
      <c r="AY55" s="91">
        <f t="array" ref="AY55">IF(AY$4&lt;$D55,0,IF(AY$4&gt;$F$21,0,IF(AY$4=$F$21,$F55-SUM($Z55:AX55),MIN($F55*INDEX($AA$24:$DB$24,AY$4-$D55+1),$F55-SUM($Z55:AX55)))))</f>
        <v/>
      </c>
      <c r="AZ55" s="91">
        <f t="array" ref="AZ55">IF(AZ$4&lt;$D55,0,IF(AZ$4&gt;$F$21,0,IF(AZ$4=$F$21,$F55-SUM($Z55:AY55),MIN($F55*INDEX($AA$24:$DB$24,AZ$4-$D55+1),$F55-SUM($Z55:AY55)))))</f>
        <v/>
      </c>
      <c r="BA55" s="91">
        <f t="array" ref="BA55">IF(BA$4&lt;$D55,0,IF(BA$4&gt;$F$21,0,IF(BA$4=$F$21,$F55-SUM($Z55:AZ55),MIN($F55*INDEX($AA$24:$DB$24,BA$4-$D55+1),$F55-SUM($Z55:AZ55)))))</f>
        <v/>
      </c>
      <c r="BB55" s="91">
        <f t="array" ref="BB55">IF(BB$4&lt;$D55,0,IF(BB$4&gt;$F$21,0,IF(BB$4=$F$21,$F55-SUM($Z55:BA55),MIN($F55*INDEX($AA$24:$DB$24,BB$4-$D55+1),$F55-SUM($Z55:BA55)))))</f>
        <v/>
      </c>
      <c r="BC55" s="91">
        <f t="array" ref="BC55">IF(BC$4&lt;$D55,0,IF(BC$4&gt;$F$21,0,IF(BC$4=$F$21,$F55-SUM($Z55:BB55),MIN($F55*INDEX($AA$24:$DB$24,BC$4-$D55+1),$F55-SUM($Z55:BB55)))))</f>
        <v/>
      </c>
      <c r="BD55" s="91">
        <f t="array" ref="BD55">IF(BD$4&lt;$D55,0,IF(BD$4&gt;$F$21,0,IF(BD$4=$F$21,$F55-SUM($Z55:BC55),MIN($F55*INDEX($AA$24:$DB$24,BD$4-$D55+1),$F55-SUM($Z55:BC55)))))</f>
        <v/>
      </c>
      <c r="BE55" s="91">
        <f t="array" ref="BE55">IF(BE$4&lt;$D55,0,IF(BE$4&gt;$F$21,0,IF(BE$4=$F$21,$F55-SUM($Z55:BD55),MIN($F55*INDEX($AA$24:$DB$24,BE$4-$D55+1),$F55-SUM($Z55:BD55)))))</f>
        <v/>
      </c>
      <c r="BF55" s="91">
        <f t="array" ref="BF55">IF(BF$4&lt;$D55,0,IF(BF$4&gt;$F$21,0,IF(BF$4=$F$21,$F55-SUM($Z55:BE55),MIN($F55*INDEX($AA$24:$DB$24,BF$4-$D55+1),$F55-SUM($Z55:BE55)))))</f>
        <v/>
      </c>
      <c r="BG55" s="91">
        <f t="array" ref="BG55">IF(BG$4&lt;$D55,0,IF(BG$4&gt;$F$21,0,IF(BG$4=$F$21,$F55-SUM($Z55:BF55),MIN($F55*INDEX($AA$24:$DB$24,BG$4-$D55+1),$F55-SUM($Z55:BF55)))))</f>
        <v/>
      </c>
      <c r="BH55" s="91">
        <f t="array" ref="BH55">IF(BH$4&lt;$D55,0,IF(BH$4&gt;$F$21,0,IF(BH$4=$F$21,$F55-SUM($Z55:BG55),MIN($F55*INDEX($AA$24:$DB$24,BH$4-$D55+1),$F55-SUM($Z55:BG55)))))</f>
        <v/>
      </c>
      <c r="BI55" s="91">
        <f t="array" ref="BI55">IF(BI$4&lt;$D55,0,IF(BI$4&gt;$F$21,0,IF(BI$4=$F$21,$F55-SUM($Z55:BH55),MIN($F55*INDEX($AA$24:$DB$24,BI$4-$D55+1),$F55-SUM($Z55:BH55)))))</f>
        <v/>
      </c>
      <c r="BJ55" s="91">
        <f t="array" ref="BJ55">IF(BJ$4&lt;$D55,0,IF(BJ$4&gt;$F$21,0,IF(BJ$4=$F$21,$F55-SUM($Z55:BI55),MIN($F55*INDEX($AA$24:$DB$24,BJ$4-$D55+1),$F55-SUM($Z55:BI55)))))</f>
        <v/>
      </c>
      <c r="BK55" s="91">
        <f t="array" ref="BK55">IF(BK$4&lt;$D55,0,IF(BK$4&gt;$F$21,0,IF(BK$4=$F$21,$F55-SUM($Z55:BJ55),MIN($F55*INDEX($AA$24:$DB$24,BK$4-$D55+1),$F55-SUM($Z55:BJ55)))))</f>
        <v/>
      </c>
      <c r="BL55" s="91">
        <f t="array" ref="BL55">IF(BL$4&lt;$D55,0,IF(BL$4&gt;$F$21,0,IF(BL$4=$F$21,$F55-SUM($Z55:BK55),MIN($F55*INDEX($AA$24:$DB$24,BL$4-$D55+1),$F55-SUM($Z55:BK55)))))</f>
        <v/>
      </c>
      <c r="BM55" s="91">
        <f t="array" ref="BM55">IF(BM$4&lt;$D55,0,IF(BM$4&gt;$F$21,0,IF(BM$4=$F$21,$F55-SUM($Z55:BL55),MIN($F55*INDEX($AA$24:$DB$24,BM$4-$D55+1),$F55-SUM($Z55:BL55)))))</f>
        <v/>
      </c>
      <c r="BN55" s="91">
        <f t="array" ref="BN55">IF(BN$4&lt;$D55,0,IF(BN$4&gt;$F$21,0,IF(BN$4=$F$21,$F55-SUM($Z55:BM55),MIN($F55*INDEX($AA$24:$DB$24,BN$4-$D55+1),$F55-SUM($Z55:BM55)))))</f>
        <v/>
      </c>
      <c r="BO55" s="91">
        <f t="array" ref="BO55">IF(BO$4&lt;$D55,0,IF(BO$4&gt;$F$21,0,IF(BO$4=$F$21,$F55-SUM($Z55:BN55),MIN($F55*INDEX($AA$24:$DB$24,BO$4-$D55+1),$F55-SUM($Z55:BN55)))))</f>
        <v/>
      </c>
      <c r="BP55" s="91">
        <f t="array" ref="BP55">IF(BP$4&lt;$D55,0,IF(BP$4&gt;$F$21,0,IF(BP$4=$F$21,$F55-SUM($Z55:BO55),MIN($F55*INDEX($AA$24:$DB$24,BP$4-$D55+1),$F55-SUM($Z55:BO55)))))</f>
        <v/>
      </c>
      <c r="BQ55" s="91">
        <f t="array" ref="BQ55">IF(BQ$4&lt;$D55,0,IF(BQ$4&gt;$F$21,0,IF(BQ$4=$F$21,$F55-SUM($Z55:BP55),MIN($F55*INDEX($AA$24:$DB$24,BQ$4-$D55+1),$F55-SUM($Z55:BP55)))))</f>
        <v/>
      </c>
      <c r="BR55" s="91">
        <f t="array" ref="BR55">IF(BR$4&lt;$D55,0,IF(BR$4&gt;$F$21,0,IF(BR$4=$F$21,$F55-SUM($Z55:BQ55),MIN($F55*INDEX($AA$24:$DB$24,BR$4-$D55+1),$F55-SUM($Z55:BQ55)))))</f>
        <v/>
      </c>
      <c r="BS55" s="91">
        <f t="array" ref="BS55">IF(BS$4&lt;$D55,0,IF(BS$4&gt;$F$21,0,IF(BS$4=$F$21,$F55-SUM($Z55:BR55),MIN($F55*INDEX($AA$24:$DB$24,BS$4-$D55+1),$F55-SUM($Z55:BR55)))))</f>
        <v/>
      </c>
      <c r="BT55" s="91">
        <f t="array" ref="BT55">IF(BT$4&lt;$D55,0,IF(BT$4&gt;$F$21,0,IF(BT$4=$F$21,$F55-SUM($Z55:BS55),MIN($F55*INDEX($AA$24:$DB$24,BT$4-$D55+1),$F55-SUM($Z55:BS55)))))</f>
        <v/>
      </c>
      <c r="BU55" s="91">
        <f t="array" ref="BU55">IF(BU$4&lt;$D55,0,IF(BU$4&gt;$F$21,0,IF(BU$4=$F$21,$F55-SUM($Z55:BT55),MIN($F55*INDEX($AA$24:$DB$24,BU$4-$D55+1),$F55-SUM($Z55:BT55)))))</f>
        <v/>
      </c>
      <c r="BV55" s="91">
        <f t="array" ref="BV55">IF(BV$4&lt;$D55,0,IF(BV$4&gt;$F$21,0,IF(BV$4=$F$21,$F55-SUM($Z55:BU55),MIN($F55*INDEX($AA$24:$DB$24,BV$4-$D55+1),$F55-SUM($Z55:BU55)))))</f>
        <v/>
      </c>
      <c r="BW55" s="91">
        <f t="array" ref="BW55">IF(BW$4&lt;$D55,0,IF(BW$4&gt;$F$21,0,IF(BW$4=$F$21,$F55-SUM($Z55:BV55),MIN($F55*INDEX($AA$24:$DB$24,BW$4-$D55+1),$F55-SUM($Z55:BV55)))))</f>
        <v/>
      </c>
      <c r="BX55" s="91">
        <f t="array" ref="BX55">IF(BX$4&lt;$D55,0,IF(BX$4&gt;$F$21,0,IF(BX$4=$F$21,$F55-SUM($Z55:BW55),MIN($F55*INDEX($AA$24:$DB$24,BX$4-$D55+1),$F55-SUM($Z55:BW55)))))</f>
        <v/>
      </c>
      <c r="BY55" s="91">
        <f t="array" ref="BY55">IF(BY$4&lt;$D55,0,IF(BY$4&gt;$F$21,0,IF(BY$4=$F$21,$F55-SUM($Z55:BX55),MIN($F55*INDEX($AA$24:$DB$24,BY$4-$D55+1),$F55-SUM($Z55:BX55)))))</f>
        <v/>
      </c>
      <c r="BZ55" s="91">
        <f t="array" ref="BZ55">IF(BZ$4&lt;$D55,0,IF(BZ$4&gt;$F$21,0,IF(BZ$4=$F$21,$F55-SUM($Z55:BY55),MIN($F55*INDEX($AA$24:$DB$24,BZ$4-$D55+1),$F55-SUM($Z55:BY55)))))</f>
        <v/>
      </c>
      <c r="CA55" s="91">
        <f t="array" ref="CA55">IF(CA$4&lt;$D55,0,IF(CA$4&gt;$F$21,0,IF(CA$4=$F$21,$F55-SUM($Z55:BZ55),MIN($F55*INDEX($AA$24:$DB$24,CA$4-$D55+1),$F55-SUM($Z55:BZ55)))))</f>
        <v/>
      </c>
      <c r="CB55" s="91">
        <f t="array" ref="CB55">IF(CB$4&lt;$D55,0,IF(CB$4&gt;$F$21,0,IF(CB$4=$F$21,$F55-SUM($Z55:CA55),MIN($F55*INDEX($AA$24:$DB$24,CB$4-$D55+1),$F55-SUM($Z55:CA55)))))</f>
        <v/>
      </c>
      <c r="CC55" s="91">
        <f t="array" ref="CC55">IF(CC$4&lt;$D55,0,IF(CC$4&gt;$F$21,0,IF(CC$4=$F$21,$F55-SUM($Z55:CB55),MIN($F55*INDEX($AA$24:$DB$24,CC$4-$D55+1),$F55-SUM($Z55:CB55)))))</f>
        <v/>
      </c>
      <c r="CD55" s="91">
        <f t="array" ref="CD55">IF(CD$4&lt;$D55,0,IF(CD$4&gt;$F$21,0,IF(CD$4=$F$21,$F55-SUM($Z55:CC55),MIN($F55*INDEX($AA$24:$DB$24,CD$4-$D55+1),$F55-SUM($Z55:CC55)))))</f>
        <v/>
      </c>
      <c r="CE55" s="91">
        <f t="array" ref="CE55">IF(CE$4&lt;$D55,0,IF(CE$4&gt;$F$21,0,IF(CE$4=$F$21,$F55-SUM($Z55:CD55),MIN($F55*INDEX($AA$24:$DB$24,CE$4-$D55+1),$F55-SUM($Z55:CD55)))))</f>
        <v/>
      </c>
      <c r="CF55" s="91">
        <f t="array" ref="CF55">IF(CF$4&lt;$D55,0,IF(CF$4&gt;$F$21,0,IF(CF$4=$F$21,$F55-SUM($Z55:CE55),MIN($F55*INDEX($AA$24:$DB$24,CF$4-$D55+1),$F55-SUM($Z55:CE55)))))</f>
        <v/>
      </c>
      <c r="CG55" s="91">
        <f t="array" ref="CG55">IF(CG$4&lt;$D55,0,IF(CG$4&gt;$F$21,0,IF(CG$4=$F$21,$F55-SUM($Z55:CF55),MIN($F55*INDEX($AA$24:$DB$24,CG$4-$D55+1),$F55-SUM($Z55:CF55)))))</f>
        <v/>
      </c>
      <c r="CH55" s="91">
        <f t="array" ref="CH55">IF(CH$4&lt;$D55,0,IF(CH$4&gt;$F$21,0,IF(CH$4=$F$21,$F55-SUM($Z55:CG55),MIN($F55*INDEX($AA$24:$DB$24,CH$4-$D55+1),$F55-SUM($Z55:CG55)))))</f>
        <v/>
      </c>
      <c r="CI55" s="91">
        <f t="array" ref="CI55">IF(CI$4&lt;$D55,0,IF(CI$4&gt;$F$21,0,IF(CI$4=$F$21,$F55-SUM($Z55:CH55),MIN($F55*INDEX($AA$24:$DB$24,CI$4-$D55+1),$F55-SUM($Z55:CH55)))))</f>
        <v/>
      </c>
      <c r="CJ55" s="91">
        <f t="array" ref="CJ55">IF(CJ$4&lt;$D55,0,IF(CJ$4&gt;$F$21,0,IF(CJ$4=$F$21,$F55-SUM($Z55:CI55),MIN($F55*INDEX($AA$24:$DB$24,CJ$4-$D55+1),$F55-SUM($Z55:CI55)))))</f>
        <v/>
      </c>
      <c r="CK55" s="91">
        <f t="array" ref="CK55">IF(CK$4&lt;$D55,0,IF(CK$4&gt;$F$21,0,IF(CK$4=$F$21,$F55-SUM($Z55:CJ55),MIN($F55*INDEX($AA$24:$DB$24,CK$4-$D55+1),$F55-SUM($Z55:CJ55)))))</f>
        <v/>
      </c>
      <c r="CL55" s="91">
        <f t="array" ref="CL55">IF(CL$4&lt;$D55,0,IF(CL$4&gt;$F$21,0,IF(CL$4=$F$21,$F55-SUM($Z55:CK55),MIN($F55*INDEX($AA$24:$DB$24,CL$4-$D55+1),$F55-SUM($Z55:CK55)))))</f>
        <v/>
      </c>
      <c r="CM55" s="91">
        <f t="array" ref="CM55">IF(CM$4&lt;$D55,0,IF(CM$4&gt;$F$21,0,IF(CM$4=$F$21,$F55-SUM($Z55:CL55),MIN($F55*INDEX($AA$24:$DB$24,CM$4-$D55+1),$F55-SUM($Z55:CL55)))))</f>
        <v/>
      </c>
      <c r="CN55" s="91">
        <f t="array" ref="CN55">IF(CN$4&lt;$D55,0,IF(CN$4&gt;$F$21,0,IF(CN$4=$F$21,$F55-SUM($Z55:CM55),MIN($F55*INDEX($AA$24:$DB$24,CN$4-$D55+1),$F55-SUM($Z55:CM55)))))</f>
        <v/>
      </c>
      <c r="CO55" s="91">
        <f t="array" ref="CO55">IF(CO$4&lt;$D55,0,IF(CO$4&gt;$F$21,0,IF(CO$4=$F$21,$F55-SUM($Z55:CN55),MIN($F55*INDEX($AA$24:$DB$24,CO$4-$D55+1),$F55-SUM($Z55:CN55)))))</f>
        <v/>
      </c>
      <c r="CP55" s="91">
        <f t="array" ref="CP55">IF(CP$4&lt;$D55,0,IF(CP$4&gt;$F$21,0,IF(CP$4=$F$21,$F55-SUM($Z55:CO55),MIN($F55*INDEX($AA$24:$DB$24,CP$4-$D55+1),$F55-SUM($Z55:CO55)))))</f>
        <v/>
      </c>
      <c r="CQ55" s="91">
        <f t="array" ref="CQ55">IF(CQ$4&lt;$D55,0,IF(CQ$4&gt;$F$21,0,IF(CQ$4=$F$21,$F55-SUM($Z55:CP55),MIN($F55*INDEX($AA$24:$DB$24,CQ$4-$D55+1),$F55-SUM($Z55:CP55)))))</f>
        <v/>
      </c>
      <c r="CR55" s="91">
        <f t="array" ref="CR55">IF(CR$4&lt;$D55,0,IF(CR$4&gt;$F$21,0,IF(CR$4=$F$21,$F55-SUM($Z55:CQ55),MIN($F55*INDEX($AA$24:$DB$24,CR$4-$D55+1),$F55-SUM($Z55:CQ55)))))</f>
        <v/>
      </c>
      <c r="CS55" s="91">
        <f t="array" ref="CS55">IF(CS$4&lt;$D55,0,IF(CS$4&gt;$F$21,0,IF(CS$4=$F$21,$F55-SUM($Z55:CR55),MIN($F55*INDEX($AA$24:$DB$24,CS$4-$D55+1),$F55-SUM($Z55:CR55)))))</f>
        <v/>
      </c>
      <c r="CT55" s="91">
        <f t="array" ref="CT55">IF(CT$4&lt;$D55,0,IF(CT$4&gt;$F$21,0,IF(CT$4=$F$21,$F55-SUM($Z55:CS55),MIN($F55*INDEX($AA$24:$DB$24,CT$4-$D55+1),$F55-SUM($Z55:CS55)))))</f>
        <v/>
      </c>
      <c r="CU55" s="91">
        <f t="array" ref="CU55">IF(CU$4&lt;$D55,0,IF(CU$4&gt;$F$21,0,IF(CU$4=$F$21,$F55-SUM($Z55:CT55),MIN($F55*INDEX($AA$24:$DB$24,CU$4-$D55+1),$F55-SUM($Z55:CT55)))))</f>
        <v/>
      </c>
      <c r="CV55" s="91">
        <f t="array" ref="CV55">IF(CV$4&lt;$D55,0,IF(CV$4&gt;$F$21,0,IF(CV$4=$F$21,$F55-SUM($Z55:CU55),MIN($F55*INDEX($AA$24:$DB$24,CV$4-$D55+1),$F55-SUM($Z55:CU55)))))</f>
        <v/>
      </c>
      <c r="CW55" s="91">
        <f t="array" ref="CW55">IF(CW$4&lt;$D55,0,IF(CW$4&gt;$F$21,0,IF(CW$4=$F$21,$F55-SUM($Z55:CV55),MIN($F55*INDEX($AA$24:$DB$24,CW$4-$D55+1),$F55-SUM($Z55:CV55)))))</f>
        <v/>
      </c>
      <c r="CX55" s="91">
        <f t="array" ref="CX55">IF(CX$4&lt;$D55,0,IF(CX$4&gt;$F$21,0,IF(CX$4=$F$21,$F55-SUM($Z55:CW55),MIN($F55*INDEX($AA$24:$DB$24,CX$4-$D55+1),$F55-SUM($Z55:CW55)))))</f>
        <v/>
      </c>
      <c r="CY55" s="91">
        <f t="array" ref="CY55">IF(CY$4&lt;$D55,0,IF(CY$4&gt;$F$21,0,IF(CY$4=$F$21,$F55-SUM($Z55:CX55),MIN($F55*INDEX($AA$24:$DB$24,CY$4-$D55+1),$F55-SUM($Z55:CX55)))))</f>
        <v/>
      </c>
      <c r="CZ55" s="91">
        <f t="array" ref="CZ55">IF(CZ$4&lt;$D55,0,IF(CZ$4&gt;$F$21,0,IF(CZ$4=$F$21,$F55-SUM($Z55:CY55),MIN($F55*INDEX($AA$24:$DB$24,CZ$4-$D55+1),$F55-SUM($Z55:CY55)))))</f>
        <v/>
      </c>
      <c r="DA55" s="91">
        <f t="array" ref="DA55">IF(DA$4&lt;$D55,0,IF(DA$4&gt;$F$21,0,IF(DA$4=$F$21,$F55-SUM($Z55:CZ55),MIN($F55*INDEX($AA$24:$DB$24,DA$4-$D55+1),$F55-SUM($Z55:CZ55)))))</f>
        <v/>
      </c>
      <c r="DB55" s="91">
        <f t="array" ref="DB55">IF(DB$4&lt;$D55,0,IF(DB$4&gt;$F$21,0,IF(DB$4=$F$21,$F55-SUM($Z55:DA55),MIN($F55*INDEX($AA$24:$DB$24,DB$4-$D55+1),$F55-SUM($Z55:DA55)))))</f>
        <v/>
      </c>
    </row>
    <row r="56" outlineLevel="3">
      <c r="D56" s="2" t="n">
        <v>31</v>
      </c>
      <c r="E56" s="2" t="inlineStr">
        <is>
          <t>Total Capex Year 31</t>
        </is>
      </c>
      <c r="F56" s="87" t="n">
        <v>0</v>
      </c>
      <c r="G56" s="87">
        <f>SUM(AA56:DB56)-F56</f>
        <v/>
      </c>
      <c r="AA56" s="91">
        <f t="array" ref="AA56">IF(AA$4&lt;$D56,0,IF(AA$4&gt;$F$21,0,IF(AA$4=$F$21,$F56-SUM($Z56:Z56),MIN($F56*INDEX($AA$24:$DB$24,AA$4-$D56+1),$F56-SUM($Z56:Z56)))))</f>
        <v/>
      </c>
      <c r="AB56" s="91">
        <f t="array" ref="AB56">IF(AB$4&lt;$D56,0,IF(AB$4&gt;$F$21,0,IF(AB$4=$F$21,$F56-SUM($Z56:AA56),MIN($F56*INDEX($AA$24:$DB$24,AB$4-$D56+1),$F56-SUM($Z56:AA56)))))</f>
        <v/>
      </c>
      <c r="AC56" s="91">
        <f t="array" ref="AC56">IF(AC$4&lt;$D56,0,IF(AC$4&gt;$F$21,0,IF(AC$4=$F$21,$F56-SUM($Z56:AB56),MIN($F56*INDEX($AA$24:$DB$24,AC$4-$D56+1),$F56-SUM($Z56:AB56)))))</f>
        <v/>
      </c>
      <c r="AD56" s="91">
        <f t="array" ref="AD56">IF(AD$4&lt;$D56,0,IF(AD$4&gt;$F$21,0,IF(AD$4=$F$21,$F56-SUM($Z56:AC56),MIN($F56*INDEX($AA$24:$DB$24,AD$4-$D56+1),$F56-SUM($Z56:AC56)))))</f>
        <v/>
      </c>
      <c r="AE56" s="91">
        <f t="array" ref="AE56">IF(AE$4&lt;$D56,0,IF(AE$4&gt;$F$21,0,IF(AE$4=$F$21,$F56-SUM($Z56:AD56),MIN($F56*INDEX($AA$24:$DB$24,AE$4-$D56+1),$F56-SUM($Z56:AD56)))))</f>
        <v/>
      </c>
      <c r="AF56" s="91">
        <f t="array" ref="AF56">IF(AF$4&lt;$D56,0,IF(AF$4&gt;$F$21,0,IF(AF$4=$F$21,$F56-SUM($Z56:AE56),MIN($F56*INDEX($AA$24:$DB$24,AF$4-$D56+1),$F56-SUM($Z56:AE56)))))</f>
        <v/>
      </c>
      <c r="AG56" s="91">
        <f t="array" ref="AG56">IF(AG$4&lt;$D56,0,IF(AG$4&gt;$F$21,0,IF(AG$4=$F$21,$F56-SUM($Z56:AF56),MIN($F56*INDEX($AA$24:$DB$24,AG$4-$D56+1),$F56-SUM($Z56:AF56)))))</f>
        <v/>
      </c>
      <c r="AH56" s="91">
        <f t="array" ref="AH56">IF(AH$4&lt;$D56,0,IF(AH$4&gt;$F$21,0,IF(AH$4=$F$21,$F56-SUM($Z56:AG56),MIN($F56*INDEX($AA$24:$DB$24,AH$4-$D56+1),$F56-SUM($Z56:AG56)))))</f>
        <v/>
      </c>
      <c r="AI56" s="91">
        <f t="array" ref="AI56">IF(AI$4&lt;$D56,0,IF(AI$4&gt;$F$21,0,IF(AI$4=$F$21,$F56-SUM($Z56:AH56),MIN($F56*INDEX($AA$24:$DB$24,AI$4-$D56+1),$F56-SUM($Z56:AH56)))))</f>
        <v/>
      </c>
      <c r="AJ56" s="91">
        <f t="array" ref="AJ56">IF(AJ$4&lt;$D56,0,IF(AJ$4&gt;$F$21,0,IF(AJ$4=$F$21,$F56-SUM($Z56:AI56),MIN($F56*INDEX($AA$24:$DB$24,AJ$4-$D56+1),$F56-SUM($Z56:AI56)))))</f>
        <v/>
      </c>
      <c r="AK56" s="91">
        <f t="array" ref="AK56">IF(AK$4&lt;$D56,0,IF(AK$4&gt;$F$21,0,IF(AK$4=$F$21,$F56-SUM($Z56:AJ56),MIN($F56*INDEX($AA$24:$DB$24,AK$4-$D56+1),$F56-SUM($Z56:AJ56)))))</f>
        <v/>
      </c>
      <c r="AL56" s="91">
        <f t="array" ref="AL56">IF(AL$4&lt;$D56,0,IF(AL$4&gt;$F$21,0,IF(AL$4=$F$21,$F56-SUM($Z56:AK56),MIN($F56*INDEX($AA$24:$DB$24,AL$4-$D56+1),$F56-SUM($Z56:AK56)))))</f>
        <v/>
      </c>
      <c r="AM56" s="91">
        <f t="array" ref="AM56">IF(AM$4&lt;$D56,0,IF(AM$4&gt;$F$21,0,IF(AM$4=$F$21,$F56-SUM($Z56:AL56),MIN($F56*INDEX($AA$24:$DB$24,AM$4-$D56+1),$F56-SUM($Z56:AL56)))))</f>
        <v/>
      </c>
      <c r="AN56" s="91">
        <f t="array" ref="AN56">IF(AN$4&lt;$D56,0,IF(AN$4&gt;$F$21,0,IF(AN$4=$F$21,$F56-SUM($Z56:AM56),MIN($F56*INDEX($AA$24:$DB$24,AN$4-$D56+1),$F56-SUM($Z56:AM56)))))</f>
        <v/>
      </c>
      <c r="AO56" s="91">
        <f t="array" ref="AO56">IF(AO$4&lt;$D56,0,IF(AO$4&gt;$F$21,0,IF(AO$4=$F$21,$F56-SUM($Z56:AN56),MIN($F56*INDEX($AA$24:$DB$24,AO$4-$D56+1),$F56-SUM($Z56:AN56)))))</f>
        <v/>
      </c>
      <c r="AP56" s="91">
        <f t="array" ref="AP56">IF(AP$4&lt;$D56,0,IF(AP$4&gt;$F$21,0,IF(AP$4=$F$21,$F56-SUM($Z56:AO56),MIN($F56*INDEX($AA$24:$DB$24,AP$4-$D56+1),$F56-SUM($Z56:AO56)))))</f>
        <v/>
      </c>
      <c r="AQ56" s="91">
        <f t="array" ref="AQ56">IF(AQ$4&lt;$D56,0,IF(AQ$4&gt;$F$21,0,IF(AQ$4=$F$21,$F56-SUM($Z56:AP56),MIN($F56*INDEX($AA$24:$DB$24,AQ$4-$D56+1),$F56-SUM($Z56:AP56)))))</f>
        <v/>
      </c>
      <c r="AR56" s="91">
        <f t="array" ref="AR56">IF(AR$4&lt;$D56,0,IF(AR$4&gt;$F$21,0,IF(AR$4=$F$21,$F56-SUM($Z56:AQ56),MIN($F56*INDEX($AA$24:$DB$24,AR$4-$D56+1),$F56-SUM($Z56:AQ56)))))</f>
        <v/>
      </c>
      <c r="AS56" s="91">
        <f t="array" ref="AS56">IF(AS$4&lt;$D56,0,IF(AS$4&gt;$F$21,0,IF(AS$4=$F$21,$F56-SUM($Z56:AR56),MIN($F56*INDEX($AA$24:$DB$24,AS$4-$D56+1),$F56-SUM($Z56:AR56)))))</f>
        <v/>
      </c>
      <c r="AT56" s="91">
        <f t="array" ref="AT56">IF(AT$4&lt;$D56,0,IF(AT$4&gt;$F$21,0,IF(AT$4=$F$21,$F56-SUM($Z56:AS56),MIN($F56*INDEX($AA$24:$DB$24,AT$4-$D56+1),$F56-SUM($Z56:AS56)))))</f>
        <v/>
      </c>
      <c r="AU56" s="91">
        <f t="array" ref="AU56">IF(AU$4&lt;$D56,0,IF(AU$4&gt;$F$21,0,IF(AU$4=$F$21,$F56-SUM($Z56:AT56),MIN($F56*INDEX($AA$24:$DB$24,AU$4-$D56+1),$F56-SUM($Z56:AT56)))))</f>
        <v/>
      </c>
      <c r="AV56" s="91">
        <f t="array" ref="AV56">IF(AV$4&lt;$D56,0,IF(AV$4&gt;$F$21,0,IF(AV$4=$F$21,$F56-SUM($Z56:AU56),MIN($F56*INDEX($AA$24:$DB$24,AV$4-$D56+1),$F56-SUM($Z56:AU56)))))</f>
        <v/>
      </c>
      <c r="AW56" s="91">
        <f t="array" ref="AW56">IF(AW$4&lt;$D56,0,IF(AW$4&gt;$F$21,0,IF(AW$4=$F$21,$F56-SUM($Z56:AV56),MIN($F56*INDEX($AA$24:$DB$24,AW$4-$D56+1),$F56-SUM($Z56:AV56)))))</f>
        <v/>
      </c>
      <c r="AX56" s="91">
        <f t="array" ref="AX56">IF(AX$4&lt;$D56,0,IF(AX$4&gt;$F$21,0,IF(AX$4=$F$21,$F56-SUM($Z56:AW56),MIN($F56*INDEX($AA$24:$DB$24,AX$4-$D56+1),$F56-SUM($Z56:AW56)))))</f>
        <v/>
      </c>
      <c r="AY56" s="91">
        <f t="array" ref="AY56">IF(AY$4&lt;$D56,0,IF(AY$4&gt;$F$21,0,IF(AY$4=$F$21,$F56-SUM($Z56:AX56),MIN($F56*INDEX($AA$24:$DB$24,AY$4-$D56+1),$F56-SUM($Z56:AX56)))))</f>
        <v/>
      </c>
      <c r="AZ56" s="91">
        <f t="array" ref="AZ56">IF(AZ$4&lt;$D56,0,IF(AZ$4&gt;$F$21,0,IF(AZ$4=$F$21,$F56-SUM($Z56:AY56),MIN($F56*INDEX($AA$24:$DB$24,AZ$4-$D56+1),$F56-SUM($Z56:AY56)))))</f>
        <v/>
      </c>
      <c r="BA56" s="91">
        <f t="array" ref="BA56">IF(BA$4&lt;$D56,0,IF(BA$4&gt;$F$21,0,IF(BA$4=$F$21,$F56-SUM($Z56:AZ56),MIN($F56*INDEX($AA$24:$DB$24,BA$4-$D56+1),$F56-SUM($Z56:AZ56)))))</f>
        <v/>
      </c>
      <c r="BB56" s="91">
        <f t="array" ref="BB56">IF(BB$4&lt;$D56,0,IF(BB$4&gt;$F$21,0,IF(BB$4=$F$21,$F56-SUM($Z56:BA56),MIN($F56*INDEX($AA$24:$DB$24,BB$4-$D56+1),$F56-SUM($Z56:BA56)))))</f>
        <v/>
      </c>
      <c r="BC56" s="91">
        <f t="array" ref="BC56">IF(BC$4&lt;$D56,0,IF(BC$4&gt;$F$21,0,IF(BC$4=$F$21,$F56-SUM($Z56:BB56),MIN($F56*INDEX($AA$24:$DB$24,BC$4-$D56+1),$F56-SUM($Z56:BB56)))))</f>
        <v/>
      </c>
      <c r="BD56" s="91">
        <f t="array" ref="BD56">IF(BD$4&lt;$D56,0,IF(BD$4&gt;$F$21,0,IF(BD$4=$F$21,$F56-SUM($Z56:BC56),MIN($F56*INDEX($AA$24:$DB$24,BD$4-$D56+1),$F56-SUM($Z56:BC56)))))</f>
        <v/>
      </c>
      <c r="BE56" s="91">
        <f t="array" ref="BE56">IF(BE$4&lt;$D56,0,IF(BE$4&gt;$F$21,0,IF(BE$4=$F$21,$F56-SUM($Z56:BD56),MIN($F56*INDEX($AA$24:$DB$24,BE$4-$D56+1),$F56-SUM($Z56:BD56)))))</f>
        <v/>
      </c>
      <c r="BF56" s="91">
        <f t="array" ref="BF56">IF(BF$4&lt;$D56,0,IF(BF$4&gt;$F$21,0,IF(BF$4=$F$21,$F56-SUM($Z56:BE56),MIN($F56*INDEX($AA$24:$DB$24,BF$4-$D56+1),$F56-SUM($Z56:BE56)))))</f>
        <v/>
      </c>
      <c r="BG56" s="91">
        <f t="array" ref="BG56">IF(BG$4&lt;$D56,0,IF(BG$4&gt;$F$21,0,IF(BG$4=$F$21,$F56-SUM($Z56:BF56),MIN($F56*INDEX($AA$24:$DB$24,BG$4-$D56+1),$F56-SUM($Z56:BF56)))))</f>
        <v/>
      </c>
      <c r="BH56" s="91">
        <f t="array" ref="BH56">IF(BH$4&lt;$D56,0,IF(BH$4&gt;$F$21,0,IF(BH$4=$F$21,$F56-SUM($Z56:BG56),MIN($F56*INDEX($AA$24:$DB$24,BH$4-$D56+1),$F56-SUM($Z56:BG56)))))</f>
        <v/>
      </c>
      <c r="BI56" s="91">
        <f t="array" ref="BI56">IF(BI$4&lt;$D56,0,IF(BI$4&gt;$F$21,0,IF(BI$4=$F$21,$F56-SUM($Z56:BH56),MIN($F56*INDEX($AA$24:$DB$24,BI$4-$D56+1),$F56-SUM($Z56:BH56)))))</f>
        <v/>
      </c>
      <c r="BJ56" s="91">
        <f t="array" ref="BJ56">IF(BJ$4&lt;$D56,0,IF(BJ$4&gt;$F$21,0,IF(BJ$4=$F$21,$F56-SUM($Z56:BI56),MIN($F56*INDEX($AA$24:$DB$24,BJ$4-$D56+1),$F56-SUM($Z56:BI56)))))</f>
        <v/>
      </c>
      <c r="BK56" s="91">
        <f t="array" ref="BK56">IF(BK$4&lt;$D56,0,IF(BK$4&gt;$F$21,0,IF(BK$4=$F$21,$F56-SUM($Z56:BJ56),MIN($F56*INDEX($AA$24:$DB$24,BK$4-$D56+1),$F56-SUM($Z56:BJ56)))))</f>
        <v/>
      </c>
      <c r="BL56" s="91">
        <f t="array" ref="BL56">IF(BL$4&lt;$D56,0,IF(BL$4&gt;$F$21,0,IF(BL$4=$F$21,$F56-SUM($Z56:BK56),MIN($F56*INDEX($AA$24:$DB$24,BL$4-$D56+1),$F56-SUM($Z56:BK56)))))</f>
        <v/>
      </c>
      <c r="BM56" s="91">
        <f t="array" ref="BM56">IF(BM$4&lt;$D56,0,IF(BM$4&gt;$F$21,0,IF(BM$4=$F$21,$F56-SUM($Z56:BL56),MIN($F56*INDEX($AA$24:$DB$24,BM$4-$D56+1),$F56-SUM($Z56:BL56)))))</f>
        <v/>
      </c>
      <c r="BN56" s="91">
        <f t="array" ref="BN56">IF(BN$4&lt;$D56,0,IF(BN$4&gt;$F$21,0,IF(BN$4=$F$21,$F56-SUM($Z56:BM56),MIN($F56*INDEX($AA$24:$DB$24,BN$4-$D56+1),$F56-SUM($Z56:BM56)))))</f>
        <v/>
      </c>
      <c r="BO56" s="91">
        <f t="array" ref="BO56">IF(BO$4&lt;$D56,0,IF(BO$4&gt;$F$21,0,IF(BO$4=$F$21,$F56-SUM($Z56:BN56),MIN($F56*INDEX($AA$24:$DB$24,BO$4-$D56+1),$F56-SUM($Z56:BN56)))))</f>
        <v/>
      </c>
      <c r="BP56" s="91">
        <f t="array" ref="BP56">IF(BP$4&lt;$D56,0,IF(BP$4&gt;$F$21,0,IF(BP$4=$F$21,$F56-SUM($Z56:BO56),MIN($F56*INDEX($AA$24:$DB$24,BP$4-$D56+1),$F56-SUM($Z56:BO56)))))</f>
        <v/>
      </c>
      <c r="BQ56" s="91">
        <f t="array" ref="BQ56">IF(BQ$4&lt;$D56,0,IF(BQ$4&gt;$F$21,0,IF(BQ$4=$F$21,$F56-SUM($Z56:BP56),MIN($F56*INDEX($AA$24:$DB$24,BQ$4-$D56+1),$F56-SUM($Z56:BP56)))))</f>
        <v/>
      </c>
      <c r="BR56" s="91">
        <f t="array" ref="BR56">IF(BR$4&lt;$D56,0,IF(BR$4&gt;$F$21,0,IF(BR$4=$F$21,$F56-SUM($Z56:BQ56),MIN($F56*INDEX($AA$24:$DB$24,BR$4-$D56+1),$F56-SUM($Z56:BQ56)))))</f>
        <v/>
      </c>
      <c r="BS56" s="91">
        <f t="array" ref="BS56">IF(BS$4&lt;$D56,0,IF(BS$4&gt;$F$21,0,IF(BS$4=$F$21,$F56-SUM($Z56:BR56),MIN($F56*INDEX($AA$24:$DB$24,BS$4-$D56+1),$F56-SUM($Z56:BR56)))))</f>
        <v/>
      </c>
      <c r="BT56" s="91">
        <f t="array" ref="BT56">IF(BT$4&lt;$D56,0,IF(BT$4&gt;$F$21,0,IF(BT$4=$F$21,$F56-SUM($Z56:BS56),MIN($F56*INDEX($AA$24:$DB$24,BT$4-$D56+1),$F56-SUM($Z56:BS56)))))</f>
        <v/>
      </c>
      <c r="BU56" s="91">
        <f t="array" ref="BU56">IF(BU$4&lt;$D56,0,IF(BU$4&gt;$F$21,0,IF(BU$4=$F$21,$F56-SUM($Z56:BT56),MIN($F56*INDEX($AA$24:$DB$24,BU$4-$D56+1),$F56-SUM($Z56:BT56)))))</f>
        <v/>
      </c>
      <c r="BV56" s="91">
        <f t="array" ref="BV56">IF(BV$4&lt;$D56,0,IF(BV$4&gt;$F$21,0,IF(BV$4=$F$21,$F56-SUM($Z56:BU56),MIN($F56*INDEX($AA$24:$DB$24,BV$4-$D56+1),$F56-SUM($Z56:BU56)))))</f>
        <v/>
      </c>
      <c r="BW56" s="91">
        <f t="array" ref="BW56">IF(BW$4&lt;$D56,0,IF(BW$4&gt;$F$21,0,IF(BW$4=$F$21,$F56-SUM($Z56:BV56),MIN($F56*INDEX($AA$24:$DB$24,BW$4-$D56+1),$F56-SUM($Z56:BV56)))))</f>
        <v/>
      </c>
      <c r="BX56" s="91">
        <f t="array" ref="BX56">IF(BX$4&lt;$D56,0,IF(BX$4&gt;$F$21,0,IF(BX$4=$F$21,$F56-SUM($Z56:BW56),MIN($F56*INDEX($AA$24:$DB$24,BX$4-$D56+1),$F56-SUM($Z56:BW56)))))</f>
        <v/>
      </c>
      <c r="BY56" s="91">
        <f t="array" ref="BY56">IF(BY$4&lt;$D56,0,IF(BY$4&gt;$F$21,0,IF(BY$4=$F$21,$F56-SUM($Z56:BX56),MIN($F56*INDEX($AA$24:$DB$24,BY$4-$D56+1),$F56-SUM($Z56:BX56)))))</f>
        <v/>
      </c>
      <c r="BZ56" s="91">
        <f t="array" ref="BZ56">IF(BZ$4&lt;$D56,0,IF(BZ$4&gt;$F$21,0,IF(BZ$4=$F$21,$F56-SUM($Z56:BY56),MIN($F56*INDEX($AA$24:$DB$24,BZ$4-$D56+1),$F56-SUM($Z56:BY56)))))</f>
        <v/>
      </c>
      <c r="CA56" s="91">
        <f t="array" ref="CA56">IF(CA$4&lt;$D56,0,IF(CA$4&gt;$F$21,0,IF(CA$4=$F$21,$F56-SUM($Z56:BZ56),MIN($F56*INDEX($AA$24:$DB$24,CA$4-$D56+1),$F56-SUM($Z56:BZ56)))))</f>
        <v/>
      </c>
      <c r="CB56" s="91">
        <f t="array" ref="CB56">IF(CB$4&lt;$D56,0,IF(CB$4&gt;$F$21,0,IF(CB$4=$F$21,$F56-SUM($Z56:CA56),MIN($F56*INDEX($AA$24:$DB$24,CB$4-$D56+1),$F56-SUM($Z56:CA56)))))</f>
        <v/>
      </c>
      <c r="CC56" s="91">
        <f t="array" ref="CC56">IF(CC$4&lt;$D56,0,IF(CC$4&gt;$F$21,0,IF(CC$4=$F$21,$F56-SUM($Z56:CB56),MIN($F56*INDEX($AA$24:$DB$24,CC$4-$D56+1),$F56-SUM($Z56:CB56)))))</f>
        <v/>
      </c>
      <c r="CD56" s="91">
        <f t="array" ref="CD56">IF(CD$4&lt;$D56,0,IF(CD$4&gt;$F$21,0,IF(CD$4=$F$21,$F56-SUM($Z56:CC56),MIN($F56*INDEX($AA$24:$DB$24,CD$4-$D56+1),$F56-SUM($Z56:CC56)))))</f>
        <v/>
      </c>
      <c r="CE56" s="91">
        <f t="array" ref="CE56">IF(CE$4&lt;$D56,0,IF(CE$4&gt;$F$21,0,IF(CE$4=$F$21,$F56-SUM($Z56:CD56),MIN($F56*INDEX($AA$24:$DB$24,CE$4-$D56+1),$F56-SUM($Z56:CD56)))))</f>
        <v/>
      </c>
      <c r="CF56" s="91">
        <f t="array" ref="CF56">IF(CF$4&lt;$D56,0,IF(CF$4&gt;$F$21,0,IF(CF$4=$F$21,$F56-SUM($Z56:CE56),MIN($F56*INDEX($AA$24:$DB$24,CF$4-$D56+1),$F56-SUM($Z56:CE56)))))</f>
        <v/>
      </c>
      <c r="CG56" s="91">
        <f t="array" ref="CG56">IF(CG$4&lt;$D56,0,IF(CG$4&gt;$F$21,0,IF(CG$4=$F$21,$F56-SUM($Z56:CF56),MIN($F56*INDEX($AA$24:$DB$24,CG$4-$D56+1),$F56-SUM($Z56:CF56)))))</f>
        <v/>
      </c>
      <c r="CH56" s="91">
        <f t="array" ref="CH56">IF(CH$4&lt;$D56,0,IF(CH$4&gt;$F$21,0,IF(CH$4=$F$21,$F56-SUM($Z56:CG56),MIN($F56*INDEX($AA$24:$DB$24,CH$4-$D56+1),$F56-SUM($Z56:CG56)))))</f>
        <v/>
      </c>
      <c r="CI56" s="91">
        <f t="array" ref="CI56">IF(CI$4&lt;$D56,0,IF(CI$4&gt;$F$21,0,IF(CI$4=$F$21,$F56-SUM($Z56:CH56),MIN($F56*INDEX($AA$24:$DB$24,CI$4-$D56+1),$F56-SUM($Z56:CH56)))))</f>
        <v/>
      </c>
      <c r="CJ56" s="91">
        <f t="array" ref="CJ56">IF(CJ$4&lt;$D56,0,IF(CJ$4&gt;$F$21,0,IF(CJ$4=$F$21,$F56-SUM($Z56:CI56),MIN($F56*INDEX($AA$24:$DB$24,CJ$4-$D56+1),$F56-SUM($Z56:CI56)))))</f>
        <v/>
      </c>
      <c r="CK56" s="91">
        <f t="array" ref="CK56">IF(CK$4&lt;$D56,0,IF(CK$4&gt;$F$21,0,IF(CK$4=$F$21,$F56-SUM($Z56:CJ56),MIN($F56*INDEX($AA$24:$DB$24,CK$4-$D56+1),$F56-SUM($Z56:CJ56)))))</f>
        <v/>
      </c>
      <c r="CL56" s="91">
        <f t="array" ref="CL56">IF(CL$4&lt;$D56,0,IF(CL$4&gt;$F$21,0,IF(CL$4=$F$21,$F56-SUM($Z56:CK56),MIN($F56*INDEX($AA$24:$DB$24,CL$4-$D56+1),$F56-SUM($Z56:CK56)))))</f>
        <v/>
      </c>
      <c r="CM56" s="91">
        <f t="array" ref="CM56">IF(CM$4&lt;$D56,0,IF(CM$4&gt;$F$21,0,IF(CM$4=$F$21,$F56-SUM($Z56:CL56),MIN($F56*INDEX($AA$24:$DB$24,CM$4-$D56+1),$F56-SUM($Z56:CL56)))))</f>
        <v/>
      </c>
      <c r="CN56" s="91">
        <f t="array" ref="CN56">IF(CN$4&lt;$D56,0,IF(CN$4&gt;$F$21,0,IF(CN$4=$F$21,$F56-SUM($Z56:CM56),MIN($F56*INDEX($AA$24:$DB$24,CN$4-$D56+1),$F56-SUM($Z56:CM56)))))</f>
        <v/>
      </c>
      <c r="CO56" s="91">
        <f t="array" ref="CO56">IF(CO$4&lt;$D56,0,IF(CO$4&gt;$F$21,0,IF(CO$4=$F$21,$F56-SUM($Z56:CN56),MIN($F56*INDEX($AA$24:$DB$24,CO$4-$D56+1),$F56-SUM($Z56:CN56)))))</f>
        <v/>
      </c>
      <c r="CP56" s="91">
        <f t="array" ref="CP56">IF(CP$4&lt;$D56,0,IF(CP$4&gt;$F$21,0,IF(CP$4=$F$21,$F56-SUM($Z56:CO56),MIN($F56*INDEX($AA$24:$DB$24,CP$4-$D56+1),$F56-SUM($Z56:CO56)))))</f>
        <v/>
      </c>
      <c r="CQ56" s="91">
        <f t="array" ref="CQ56">IF(CQ$4&lt;$D56,0,IF(CQ$4&gt;$F$21,0,IF(CQ$4=$F$21,$F56-SUM($Z56:CP56),MIN($F56*INDEX($AA$24:$DB$24,CQ$4-$D56+1),$F56-SUM($Z56:CP56)))))</f>
        <v/>
      </c>
      <c r="CR56" s="91">
        <f t="array" ref="CR56">IF(CR$4&lt;$D56,0,IF(CR$4&gt;$F$21,0,IF(CR$4=$F$21,$F56-SUM($Z56:CQ56),MIN($F56*INDEX($AA$24:$DB$24,CR$4-$D56+1),$F56-SUM($Z56:CQ56)))))</f>
        <v/>
      </c>
      <c r="CS56" s="91">
        <f t="array" ref="CS56">IF(CS$4&lt;$D56,0,IF(CS$4&gt;$F$21,0,IF(CS$4=$F$21,$F56-SUM($Z56:CR56),MIN($F56*INDEX($AA$24:$DB$24,CS$4-$D56+1),$F56-SUM($Z56:CR56)))))</f>
        <v/>
      </c>
      <c r="CT56" s="91">
        <f t="array" ref="CT56">IF(CT$4&lt;$D56,0,IF(CT$4&gt;$F$21,0,IF(CT$4=$F$21,$F56-SUM($Z56:CS56),MIN($F56*INDEX($AA$24:$DB$24,CT$4-$D56+1),$F56-SUM($Z56:CS56)))))</f>
        <v/>
      </c>
      <c r="CU56" s="91">
        <f t="array" ref="CU56">IF(CU$4&lt;$D56,0,IF(CU$4&gt;$F$21,0,IF(CU$4=$F$21,$F56-SUM($Z56:CT56),MIN($F56*INDEX($AA$24:$DB$24,CU$4-$D56+1),$F56-SUM($Z56:CT56)))))</f>
        <v/>
      </c>
      <c r="CV56" s="91">
        <f t="array" ref="CV56">IF(CV$4&lt;$D56,0,IF(CV$4&gt;$F$21,0,IF(CV$4=$F$21,$F56-SUM($Z56:CU56),MIN($F56*INDEX($AA$24:$DB$24,CV$4-$D56+1),$F56-SUM($Z56:CU56)))))</f>
        <v/>
      </c>
      <c r="CW56" s="91">
        <f t="array" ref="CW56">IF(CW$4&lt;$D56,0,IF(CW$4&gt;$F$21,0,IF(CW$4=$F$21,$F56-SUM($Z56:CV56),MIN($F56*INDEX($AA$24:$DB$24,CW$4-$D56+1),$F56-SUM($Z56:CV56)))))</f>
        <v/>
      </c>
      <c r="CX56" s="91">
        <f t="array" ref="CX56">IF(CX$4&lt;$D56,0,IF(CX$4&gt;$F$21,0,IF(CX$4=$F$21,$F56-SUM($Z56:CW56),MIN($F56*INDEX($AA$24:$DB$24,CX$4-$D56+1),$F56-SUM($Z56:CW56)))))</f>
        <v/>
      </c>
      <c r="CY56" s="91">
        <f t="array" ref="CY56">IF(CY$4&lt;$D56,0,IF(CY$4&gt;$F$21,0,IF(CY$4=$F$21,$F56-SUM($Z56:CX56),MIN($F56*INDEX($AA$24:$DB$24,CY$4-$D56+1),$F56-SUM($Z56:CX56)))))</f>
        <v/>
      </c>
      <c r="CZ56" s="91">
        <f t="array" ref="CZ56">IF(CZ$4&lt;$D56,0,IF(CZ$4&gt;$F$21,0,IF(CZ$4=$F$21,$F56-SUM($Z56:CY56),MIN($F56*INDEX($AA$24:$DB$24,CZ$4-$D56+1),$F56-SUM($Z56:CY56)))))</f>
        <v/>
      </c>
      <c r="DA56" s="91">
        <f t="array" ref="DA56">IF(DA$4&lt;$D56,0,IF(DA$4&gt;$F$21,0,IF(DA$4=$F$21,$F56-SUM($Z56:CZ56),MIN($F56*INDEX($AA$24:$DB$24,DA$4-$D56+1),$F56-SUM($Z56:CZ56)))))</f>
        <v/>
      </c>
      <c r="DB56" s="91">
        <f t="array" ref="DB56">IF(DB$4&lt;$D56,0,IF(DB$4&gt;$F$21,0,IF(DB$4=$F$21,$F56-SUM($Z56:DA56),MIN($F56*INDEX($AA$24:$DB$24,DB$4-$D56+1),$F56-SUM($Z56:DA56)))))</f>
        <v/>
      </c>
    </row>
    <row r="57" outlineLevel="3">
      <c r="D57" s="2" t="n">
        <v>32</v>
      </c>
      <c r="E57" s="2" t="inlineStr">
        <is>
          <t>Total Capex Year 32</t>
        </is>
      </c>
      <c r="F57" s="87" t="n">
        <v>0</v>
      </c>
      <c r="G57" s="87">
        <f>SUM(AA57:DB57)-F57</f>
        <v/>
      </c>
      <c r="AA57" s="91">
        <f t="array" ref="AA57">IF(AA$4&lt;$D57,0,IF(AA$4&gt;$F$21,0,IF(AA$4=$F$21,$F57-SUM($Z57:Z57),MIN($F57*INDEX($AA$24:$DB$24,AA$4-$D57+1),$F57-SUM($Z57:Z57)))))</f>
        <v/>
      </c>
      <c r="AB57" s="91">
        <f t="array" ref="AB57">IF(AB$4&lt;$D57,0,IF(AB$4&gt;$F$21,0,IF(AB$4=$F$21,$F57-SUM($Z57:AA57),MIN($F57*INDEX($AA$24:$DB$24,AB$4-$D57+1),$F57-SUM($Z57:AA57)))))</f>
        <v/>
      </c>
      <c r="AC57" s="91">
        <f t="array" ref="AC57">IF(AC$4&lt;$D57,0,IF(AC$4&gt;$F$21,0,IF(AC$4=$F$21,$F57-SUM($Z57:AB57),MIN($F57*INDEX($AA$24:$DB$24,AC$4-$D57+1),$F57-SUM($Z57:AB57)))))</f>
        <v/>
      </c>
      <c r="AD57" s="91">
        <f t="array" ref="AD57">IF(AD$4&lt;$D57,0,IF(AD$4&gt;$F$21,0,IF(AD$4=$F$21,$F57-SUM($Z57:AC57),MIN($F57*INDEX($AA$24:$DB$24,AD$4-$D57+1),$F57-SUM($Z57:AC57)))))</f>
        <v/>
      </c>
      <c r="AE57" s="91">
        <f t="array" ref="AE57">IF(AE$4&lt;$D57,0,IF(AE$4&gt;$F$21,0,IF(AE$4=$F$21,$F57-SUM($Z57:AD57),MIN($F57*INDEX($AA$24:$DB$24,AE$4-$D57+1),$F57-SUM($Z57:AD57)))))</f>
        <v/>
      </c>
      <c r="AF57" s="91">
        <f t="array" ref="AF57">IF(AF$4&lt;$D57,0,IF(AF$4&gt;$F$21,0,IF(AF$4=$F$21,$F57-SUM($Z57:AE57),MIN($F57*INDEX($AA$24:$DB$24,AF$4-$D57+1),$F57-SUM($Z57:AE57)))))</f>
        <v/>
      </c>
      <c r="AG57" s="91">
        <f t="array" ref="AG57">IF(AG$4&lt;$D57,0,IF(AG$4&gt;$F$21,0,IF(AG$4=$F$21,$F57-SUM($Z57:AF57),MIN($F57*INDEX($AA$24:$DB$24,AG$4-$D57+1),$F57-SUM($Z57:AF57)))))</f>
        <v/>
      </c>
      <c r="AH57" s="91">
        <f t="array" ref="AH57">IF(AH$4&lt;$D57,0,IF(AH$4&gt;$F$21,0,IF(AH$4=$F$21,$F57-SUM($Z57:AG57),MIN($F57*INDEX($AA$24:$DB$24,AH$4-$D57+1),$F57-SUM($Z57:AG57)))))</f>
        <v/>
      </c>
      <c r="AI57" s="91">
        <f t="array" ref="AI57">IF(AI$4&lt;$D57,0,IF(AI$4&gt;$F$21,0,IF(AI$4=$F$21,$F57-SUM($Z57:AH57),MIN($F57*INDEX($AA$24:$DB$24,AI$4-$D57+1),$F57-SUM($Z57:AH57)))))</f>
        <v/>
      </c>
      <c r="AJ57" s="91">
        <f t="array" ref="AJ57">IF(AJ$4&lt;$D57,0,IF(AJ$4&gt;$F$21,0,IF(AJ$4=$F$21,$F57-SUM($Z57:AI57),MIN($F57*INDEX($AA$24:$DB$24,AJ$4-$D57+1),$F57-SUM($Z57:AI57)))))</f>
        <v/>
      </c>
      <c r="AK57" s="91">
        <f t="array" ref="AK57">IF(AK$4&lt;$D57,0,IF(AK$4&gt;$F$21,0,IF(AK$4=$F$21,$F57-SUM($Z57:AJ57),MIN($F57*INDEX($AA$24:$DB$24,AK$4-$D57+1),$F57-SUM($Z57:AJ57)))))</f>
        <v/>
      </c>
      <c r="AL57" s="91">
        <f t="array" ref="AL57">IF(AL$4&lt;$D57,0,IF(AL$4&gt;$F$21,0,IF(AL$4=$F$21,$F57-SUM($Z57:AK57),MIN($F57*INDEX($AA$24:$DB$24,AL$4-$D57+1),$F57-SUM($Z57:AK57)))))</f>
        <v/>
      </c>
      <c r="AM57" s="91">
        <f t="array" ref="AM57">IF(AM$4&lt;$D57,0,IF(AM$4&gt;$F$21,0,IF(AM$4=$F$21,$F57-SUM($Z57:AL57),MIN($F57*INDEX($AA$24:$DB$24,AM$4-$D57+1),$F57-SUM($Z57:AL57)))))</f>
        <v/>
      </c>
      <c r="AN57" s="91">
        <f t="array" ref="AN57">IF(AN$4&lt;$D57,0,IF(AN$4&gt;$F$21,0,IF(AN$4=$F$21,$F57-SUM($Z57:AM57),MIN($F57*INDEX($AA$24:$DB$24,AN$4-$D57+1),$F57-SUM($Z57:AM57)))))</f>
        <v/>
      </c>
      <c r="AO57" s="91">
        <f t="array" ref="AO57">IF(AO$4&lt;$D57,0,IF(AO$4&gt;$F$21,0,IF(AO$4=$F$21,$F57-SUM($Z57:AN57),MIN($F57*INDEX($AA$24:$DB$24,AO$4-$D57+1),$F57-SUM($Z57:AN57)))))</f>
        <v/>
      </c>
      <c r="AP57" s="91">
        <f t="array" ref="AP57">IF(AP$4&lt;$D57,0,IF(AP$4&gt;$F$21,0,IF(AP$4=$F$21,$F57-SUM($Z57:AO57),MIN($F57*INDEX($AA$24:$DB$24,AP$4-$D57+1),$F57-SUM($Z57:AO57)))))</f>
        <v/>
      </c>
      <c r="AQ57" s="91">
        <f t="array" ref="AQ57">IF(AQ$4&lt;$D57,0,IF(AQ$4&gt;$F$21,0,IF(AQ$4=$F$21,$F57-SUM($Z57:AP57),MIN($F57*INDEX($AA$24:$DB$24,AQ$4-$D57+1),$F57-SUM($Z57:AP57)))))</f>
        <v/>
      </c>
      <c r="AR57" s="91">
        <f t="array" ref="AR57">IF(AR$4&lt;$D57,0,IF(AR$4&gt;$F$21,0,IF(AR$4=$F$21,$F57-SUM($Z57:AQ57),MIN($F57*INDEX($AA$24:$DB$24,AR$4-$D57+1),$F57-SUM($Z57:AQ57)))))</f>
        <v/>
      </c>
      <c r="AS57" s="91">
        <f t="array" ref="AS57">IF(AS$4&lt;$D57,0,IF(AS$4&gt;$F$21,0,IF(AS$4=$F$21,$F57-SUM($Z57:AR57),MIN($F57*INDEX($AA$24:$DB$24,AS$4-$D57+1),$F57-SUM($Z57:AR57)))))</f>
        <v/>
      </c>
      <c r="AT57" s="91">
        <f t="array" ref="AT57">IF(AT$4&lt;$D57,0,IF(AT$4&gt;$F$21,0,IF(AT$4=$F$21,$F57-SUM($Z57:AS57),MIN($F57*INDEX($AA$24:$DB$24,AT$4-$D57+1),$F57-SUM($Z57:AS57)))))</f>
        <v/>
      </c>
      <c r="AU57" s="91">
        <f t="array" ref="AU57">IF(AU$4&lt;$D57,0,IF(AU$4&gt;$F$21,0,IF(AU$4=$F$21,$F57-SUM($Z57:AT57),MIN($F57*INDEX($AA$24:$DB$24,AU$4-$D57+1),$F57-SUM($Z57:AT57)))))</f>
        <v/>
      </c>
      <c r="AV57" s="91">
        <f t="array" ref="AV57">IF(AV$4&lt;$D57,0,IF(AV$4&gt;$F$21,0,IF(AV$4=$F$21,$F57-SUM($Z57:AU57),MIN($F57*INDEX($AA$24:$DB$24,AV$4-$D57+1),$F57-SUM($Z57:AU57)))))</f>
        <v/>
      </c>
      <c r="AW57" s="91">
        <f t="array" ref="AW57">IF(AW$4&lt;$D57,0,IF(AW$4&gt;$F$21,0,IF(AW$4=$F$21,$F57-SUM($Z57:AV57),MIN($F57*INDEX($AA$24:$DB$24,AW$4-$D57+1),$F57-SUM($Z57:AV57)))))</f>
        <v/>
      </c>
      <c r="AX57" s="91">
        <f t="array" ref="AX57">IF(AX$4&lt;$D57,0,IF(AX$4&gt;$F$21,0,IF(AX$4=$F$21,$F57-SUM($Z57:AW57),MIN($F57*INDEX($AA$24:$DB$24,AX$4-$D57+1),$F57-SUM($Z57:AW57)))))</f>
        <v/>
      </c>
      <c r="AY57" s="91">
        <f t="array" ref="AY57">IF(AY$4&lt;$D57,0,IF(AY$4&gt;$F$21,0,IF(AY$4=$F$21,$F57-SUM($Z57:AX57),MIN($F57*INDEX($AA$24:$DB$24,AY$4-$D57+1),$F57-SUM($Z57:AX57)))))</f>
        <v/>
      </c>
      <c r="AZ57" s="91">
        <f t="array" ref="AZ57">IF(AZ$4&lt;$D57,0,IF(AZ$4&gt;$F$21,0,IF(AZ$4=$F$21,$F57-SUM($Z57:AY57),MIN($F57*INDEX($AA$24:$DB$24,AZ$4-$D57+1),$F57-SUM($Z57:AY57)))))</f>
        <v/>
      </c>
      <c r="BA57" s="91">
        <f t="array" ref="BA57">IF(BA$4&lt;$D57,0,IF(BA$4&gt;$F$21,0,IF(BA$4=$F$21,$F57-SUM($Z57:AZ57),MIN($F57*INDEX($AA$24:$DB$24,BA$4-$D57+1),$F57-SUM($Z57:AZ57)))))</f>
        <v/>
      </c>
      <c r="BB57" s="91">
        <f t="array" ref="BB57">IF(BB$4&lt;$D57,0,IF(BB$4&gt;$F$21,0,IF(BB$4=$F$21,$F57-SUM($Z57:BA57),MIN($F57*INDEX($AA$24:$DB$24,BB$4-$D57+1),$F57-SUM($Z57:BA57)))))</f>
        <v/>
      </c>
      <c r="BC57" s="91">
        <f t="array" ref="BC57">IF(BC$4&lt;$D57,0,IF(BC$4&gt;$F$21,0,IF(BC$4=$F$21,$F57-SUM($Z57:BB57),MIN($F57*INDEX($AA$24:$DB$24,BC$4-$D57+1),$F57-SUM($Z57:BB57)))))</f>
        <v/>
      </c>
      <c r="BD57" s="91">
        <f t="array" ref="BD57">IF(BD$4&lt;$D57,0,IF(BD$4&gt;$F$21,0,IF(BD$4=$F$21,$F57-SUM($Z57:BC57),MIN($F57*INDEX($AA$24:$DB$24,BD$4-$D57+1),$F57-SUM($Z57:BC57)))))</f>
        <v/>
      </c>
      <c r="BE57" s="91">
        <f t="array" ref="BE57">IF(BE$4&lt;$D57,0,IF(BE$4&gt;$F$21,0,IF(BE$4=$F$21,$F57-SUM($Z57:BD57),MIN($F57*INDEX($AA$24:$DB$24,BE$4-$D57+1),$F57-SUM($Z57:BD57)))))</f>
        <v/>
      </c>
      <c r="BF57" s="91">
        <f t="array" ref="BF57">IF(BF$4&lt;$D57,0,IF(BF$4&gt;$F$21,0,IF(BF$4=$F$21,$F57-SUM($Z57:BE57),MIN($F57*INDEX($AA$24:$DB$24,BF$4-$D57+1),$F57-SUM($Z57:BE57)))))</f>
        <v/>
      </c>
      <c r="BG57" s="91">
        <f t="array" ref="BG57">IF(BG$4&lt;$D57,0,IF(BG$4&gt;$F$21,0,IF(BG$4=$F$21,$F57-SUM($Z57:BF57),MIN($F57*INDEX($AA$24:$DB$24,BG$4-$D57+1),$F57-SUM($Z57:BF57)))))</f>
        <v/>
      </c>
      <c r="BH57" s="91">
        <f t="array" ref="BH57">IF(BH$4&lt;$D57,0,IF(BH$4&gt;$F$21,0,IF(BH$4=$F$21,$F57-SUM($Z57:BG57),MIN($F57*INDEX($AA$24:$DB$24,BH$4-$D57+1),$F57-SUM($Z57:BG57)))))</f>
        <v/>
      </c>
      <c r="BI57" s="91">
        <f t="array" ref="BI57">IF(BI$4&lt;$D57,0,IF(BI$4&gt;$F$21,0,IF(BI$4=$F$21,$F57-SUM($Z57:BH57),MIN($F57*INDEX($AA$24:$DB$24,BI$4-$D57+1),$F57-SUM($Z57:BH57)))))</f>
        <v/>
      </c>
      <c r="BJ57" s="91">
        <f t="array" ref="BJ57">IF(BJ$4&lt;$D57,0,IF(BJ$4&gt;$F$21,0,IF(BJ$4=$F$21,$F57-SUM($Z57:BI57),MIN($F57*INDEX($AA$24:$DB$24,BJ$4-$D57+1),$F57-SUM($Z57:BI57)))))</f>
        <v/>
      </c>
      <c r="BK57" s="91">
        <f t="array" ref="BK57">IF(BK$4&lt;$D57,0,IF(BK$4&gt;$F$21,0,IF(BK$4=$F$21,$F57-SUM($Z57:BJ57),MIN($F57*INDEX($AA$24:$DB$24,BK$4-$D57+1),$F57-SUM($Z57:BJ57)))))</f>
        <v/>
      </c>
      <c r="BL57" s="91">
        <f t="array" ref="BL57">IF(BL$4&lt;$D57,0,IF(BL$4&gt;$F$21,0,IF(BL$4=$F$21,$F57-SUM($Z57:BK57),MIN($F57*INDEX($AA$24:$DB$24,BL$4-$D57+1),$F57-SUM($Z57:BK57)))))</f>
        <v/>
      </c>
      <c r="BM57" s="91">
        <f t="array" ref="BM57">IF(BM$4&lt;$D57,0,IF(BM$4&gt;$F$21,0,IF(BM$4=$F$21,$F57-SUM($Z57:BL57),MIN($F57*INDEX($AA$24:$DB$24,BM$4-$D57+1),$F57-SUM($Z57:BL57)))))</f>
        <v/>
      </c>
      <c r="BN57" s="91">
        <f t="array" ref="BN57">IF(BN$4&lt;$D57,0,IF(BN$4&gt;$F$21,0,IF(BN$4=$F$21,$F57-SUM($Z57:BM57),MIN($F57*INDEX($AA$24:$DB$24,BN$4-$D57+1),$F57-SUM($Z57:BM57)))))</f>
        <v/>
      </c>
      <c r="BO57" s="91">
        <f t="array" ref="BO57">IF(BO$4&lt;$D57,0,IF(BO$4&gt;$F$21,0,IF(BO$4=$F$21,$F57-SUM($Z57:BN57),MIN($F57*INDEX($AA$24:$DB$24,BO$4-$D57+1),$F57-SUM($Z57:BN57)))))</f>
        <v/>
      </c>
      <c r="BP57" s="91">
        <f t="array" ref="BP57">IF(BP$4&lt;$D57,0,IF(BP$4&gt;$F$21,0,IF(BP$4=$F$21,$F57-SUM($Z57:BO57),MIN($F57*INDEX($AA$24:$DB$24,BP$4-$D57+1),$F57-SUM($Z57:BO57)))))</f>
        <v/>
      </c>
      <c r="BQ57" s="91">
        <f t="array" ref="BQ57">IF(BQ$4&lt;$D57,0,IF(BQ$4&gt;$F$21,0,IF(BQ$4=$F$21,$F57-SUM($Z57:BP57),MIN($F57*INDEX($AA$24:$DB$24,BQ$4-$D57+1),$F57-SUM($Z57:BP57)))))</f>
        <v/>
      </c>
      <c r="BR57" s="91">
        <f t="array" ref="BR57">IF(BR$4&lt;$D57,0,IF(BR$4&gt;$F$21,0,IF(BR$4=$F$21,$F57-SUM($Z57:BQ57),MIN($F57*INDEX($AA$24:$DB$24,BR$4-$D57+1),$F57-SUM($Z57:BQ57)))))</f>
        <v/>
      </c>
      <c r="BS57" s="91">
        <f t="array" ref="BS57">IF(BS$4&lt;$D57,0,IF(BS$4&gt;$F$21,0,IF(BS$4=$F$21,$F57-SUM($Z57:BR57),MIN($F57*INDEX($AA$24:$DB$24,BS$4-$D57+1),$F57-SUM($Z57:BR57)))))</f>
        <v/>
      </c>
      <c r="BT57" s="91">
        <f t="array" ref="BT57">IF(BT$4&lt;$D57,0,IF(BT$4&gt;$F$21,0,IF(BT$4=$F$21,$F57-SUM($Z57:BS57),MIN($F57*INDEX($AA$24:$DB$24,BT$4-$D57+1),$F57-SUM($Z57:BS57)))))</f>
        <v/>
      </c>
      <c r="BU57" s="91">
        <f t="array" ref="BU57">IF(BU$4&lt;$D57,0,IF(BU$4&gt;$F$21,0,IF(BU$4=$F$21,$F57-SUM($Z57:BT57),MIN($F57*INDEX($AA$24:$DB$24,BU$4-$D57+1),$F57-SUM($Z57:BT57)))))</f>
        <v/>
      </c>
      <c r="BV57" s="91">
        <f t="array" ref="BV57">IF(BV$4&lt;$D57,0,IF(BV$4&gt;$F$21,0,IF(BV$4=$F$21,$F57-SUM($Z57:BU57),MIN($F57*INDEX($AA$24:$DB$24,BV$4-$D57+1),$F57-SUM($Z57:BU57)))))</f>
        <v/>
      </c>
      <c r="BW57" s="91">
        <f t="array" ref="BW57">IF(BW$4&lt;$D57,0,IF(BW$4&gt;$F$21,0,IF(BW$4=$F$21,$F57-SUM($Z57:BV57),MIN($F57*INDEX($AA$24:$DB$24,BW$4-$D57+1),$F57-SUM($Z57:BV57)))))</f>
        <v/>
      </c>
      <c r="BX57" s="91">
        <f t="array" ref="BX57">IF(BX$4&lt;$D57,0,IF(BX$4&gt;$F$21,0,IF(BX$4=$F$21,$F57-SUM($Z57:BW57),MIN($F57*INDEX($AA$24:$DB$24,BX$4-$D57+1),$F57-SUM($Z57:BW57)))))</f>
        <v/>
      </c>
      <c r="BY57" s="91">
        <f t="array" ref="BY57">IF(BY$4&lt;$D57,0,IF(BY$4&gt;$F$21,0,IF(BY$4=$F$21,$F57-SUM($Z57:BX57),MIN($F57*INDEX($AA$24:$DB$24,BY$4-$D57+1),$F57-SUM($Z57:BX57)))))</f>
        <v/>
      </c>
      <c r="BZ57" s="91">
        <f t="array" ref="BZ57">IF(BZ$4&lt;$D57,0,IF(BZ$4&gt;$F$21,0,IF(BZ$4=$F$21,$F57-SUM($Z57:BY57),MIN($F57*INDEX($AA$24:$DB$24,BZ$4-$D57+1),$F57-SUM($Z57:BY57)))))</f>
        <v/>
      </c>
      <c r="CA57" s="91">
        <f t="array" ref="CA57">IF(CA$4&lt;$D57,0,IF(CA$4&gt;$F$21,0,IF(CA$4=$F$21,$F57-SUM($Z57:BZ57),MIN($F57*INDEX($AA$24:$DB$24,CA$4-$D57+1),$F57-SUM($Z57:BZ57)))))</f>
        <v/>
      </c>
      <c r="CB57" s="91">
        <f t="array" ref="CB57">IF(CB$4&lt;$D57,0,IF(CB$4&gt;$F$21,0,IF(CB$4=$F$21,$F57-SUM($Z57:CA57),MIN($F57*INDEX($AA$24:$DB$24,CB$4-$D57+1),$F57-SUM($Z57:CA57)))))</f>
        <v/>
      </c>
      <c r="CC57" s="91">
        <f t="array" ref="CC57">IF(CC$4&lt;$D57,0,IF(CC$4&gt;$F$21,0,IF(CC$4=$F$21,$F57-SUM($Z57:CB57),MIN($F57*INDEX($AA$24:$DB$24,CC$4-$D57+1),$F57-SUM($Z57:CB57)))))</f>
        <v/>
      </c>
      <c r="CD57" s="91">
        <f t="array" ref="CD57">IF(CD$4&lt;$D57,0,IF(CD$4&gt;$F$21,0,IF(CD$4=$F$21,$F57-SUM($Z57:CC57),MIN($F57*INDEX($AA$24:$DB$24,CD$4-$D57+1),$F57-SUM($Z57:CC57)))))</f>
        <v/>
      </c>
      <c r="CE57" s="91">
        <f t="array" ref="CE57">IF(CE$4&lt;$D57,0,IF(CE$4&gt;$F$21,0,IF(CE$4=$F$21,$F57-SUM($Z57:CD57),MIN($F57*INDEX($AA$24:$DB$24,CE$4-$D57+1),$F57-SUM($Z57:CD57)))))</f>
        <v/>
      </c>
      <c r="CF57" s="91">
        <f t="array" ref="CF57">IF(CF$4&lt;$D57,0,IF(CF$4&gt;$F$21,0,IF(CF$4=$F$21,$F57-SUM($Z57:CE57),MIN($F57*INDEX($AA$24:$DB$24,CF$4-$D57+1),$F57-SUM($Z57:CE57)))))</f>
        <v/>
      </c>
      <c r="CG57" s="91">
        <f t="array" ref="CG57">IF(CG$4&lt;$D57,0,IF(CG$4&gt;$F$21,0,IF(CG$4=$F$21,$F57-SUM($Z57:CF57),MIN($F57*INDEX($AA$24:$DB$24,CG$4-$D57+1),$F57-SUM($Z57:CF57)))))</f>
        <v/>
      </c>
      <c r="CH57" s="91">
        <f t="array" ref="CH57">IF(CH$4&lt;$D57,0,IF(CH$4&gt;$F$21,0,IF(CH$4=$F$21,$F57-SUM($Z57:CG57),MIN($F57*INDEX($AA$24:$DB$24,CH$4-$D57+1),$F57-SUM($Z57:CG57)))))</f>
        <v/>
      </c>
      <c r="CI57" s="91">
        <f t="array" ref="CI57">IF(CI$4&lt;$D57,0,IF(CI$4&gt;$F$21,0,IF(CI$4=$F$21,$F57-SUM($Z57:CH57),MIN($F57*INDEX($AA$24:$DB$24,CI$4-$D57+1),$F57-SUM($Z57:CH57)))))</f>
        <v/>
      </c>
      <c r="CJ57" s="91">
        <f t="array" ref="CJ57">IF(CJ$4&lt;$D57,0,IF(CJ$4&gt;$F$21,0,IF(CJ$4=$F$21,$F57-SUM($Z57:CI57),MIN($F57*INDEX($AA$24:$DB$24,CJ$4-$D57+1),$F57-SUM($Z57:CI57)))))</f>
        <v/>
      </c>
      <c r="CK57" s="91">
        <f t="array" ref="CK57">IF(CK$4&lt;$D57,0,IF(CK$4&gt;$F$21,0,IF(CK$4=$F$21,$F57-SUM($Z57:CJ57),MIN($F57*INDEX($AA$24:$DB$24,CK$4-$D57+1),$F57-SUM($Z57:CJ57)))))</f>
        <v/>
      </c>
      <c r="CL57" s="91">
        <f t="array" ref="CL57">IF(CL$4&lt;$D57,0,IF(CL$4&gt;$F$21,0,IF(CL$4=$F$21,$F57-SUM($Z57:CK57),MIN($F57*INDEX($AA$24:$DB$24,CL$4-$D57+1),$F57-SUM($Z57:CK57)))))</f>
        <v/>
      </c>
      <c r="CM57" s="91">
        <f t="array" ref="CM57">IF(CM$4&lt;$D57,0,IF(CM$4&gt;$F$21,0,IF(CM$4=$F$21,$F57-SUM($Z57:CL57),MIN($F57*INDEX($AA$24:$DB$24,CM$4-$D57+1),$F57-SUM($Z57:CL57)))))</f>
        <v/>
      </c>
      <c r="CN57" s="91">
        <f t="array" ref="CN57">IF(CN$4&lt;$D57,0,IF(CN$4&gt;$F$21,0,IF(CN$4=$F$21,$F57-SUM($Z57:CM57),MIN($F57*INDEX($AA$24:$DB$24,CN$4-$D57+1),$F57-SUM($Z57:CM57)))))</f>
        <v/>
      </c>
      <c r="CO57" s="91">
        <f t="array" ref="CO57">IF(CO$4&lt;$D57,0,IF(CO$4&gt;$F$21,0,IF(CO$4=$F$21,$F57-SUM($Z57:CN57),MIN($F57*INDEX($AA$24:$DB$24,CO$4-$D57+1),$F57-SUM($Z57:CN57)))))</f>
        <v/>
      </c>
      <c r="CP57" s="91">
        <f t="array" ref="CP57">IF(CP$4&lt;$D57,0,IF(CP$4&gt;$F$21,0,IF(CP$4=$F$21,$F57-SUM($Z57:CO57),MIN($F57*INDEX($AA$24:$DB$24,CP$4-$D57+1),$F57-SUM($Z57:CO57)))))</f>
        <v/>
      </c>
      <c r="CQ57" s="91">
        <f t="array" ref="CQ57">IF(CQ$4&lt;$D57,0,IF(CQ$4&gt;$F$21,0,IF(CQ$4=$F$21,$F57-SUM($Z57:CP57),MIN($F57*INDEX($AA$24:$DB$24,CQ$4-$D57+1),$F57-SUM($Z57:CP57)))))</f>
        <v/>
      </c>
      <c r="CR57" s="91">
        <f t="array" ref="CR57">IF(CR$4&lt;$D57,0,IF(CR$4&gt;$F$21,0,IF(CR$4=$F$21,$F57-SUM($Z57:CQ57),MIN($F57*INDEX($AA$24:$DB$24,CR$4-$D57+1),$F57-SUM($Z57:CQ57)))))</f>
        <v/>
      </c>
      <c r="CS57" s="91">
        <f t="array" ref="CS57">IF(CS$4&lt;$D57,0,IF(CS$4&gt;$F$21,0,IF(CS$4=$F$21,$F57-SUM($Z57:CR57),MIN($F57*INDEX($AA$24:$DB$24,CS$4-$D57+1),$F57-SUM($Z57:CR57)))))</f>
        <v/>
      </c>
      <c r="CT57" s="91">
        <f t="array" ref="CT57">IF(CT$4&lt;$D57,0,IF(CT$4&gt;$F$21,0,IF(CT$4=$F$21,$F57-SUM($Z57:CS57),MIN($F57*INDEX($AA$24:$DB$24,CT$4-$D57+1),$F57-SUM($Z57:CS57)))))</f>
        <v/>
      </c>
      <c r="CU57" s="91">
        <f t="array" ref="CU57">IF(CU$4&lt;$D57,0,IF(CU$4&gt;$F$21,0,IF(CU$4=$F$21,$F57-SUM($Z57:CT57),MIN($F57*INDEX($AA$24:$DB$24,CU$4-$D57+1),$F57-SUM($Z57:CT57)))))</f>
        <v/>
      </c>
      <c r="CV57" s="91">
        <f t="array" ref="CV57">IF(CV$4&lt;$D57,0,IF(CV$4&gt;$F$21,0,IF(CV$4=$F$21,$F57-SUM($Z57:CU57),MIN($F57*INDEX($AA$24:$DB$24,CV$4-$D57+1),$F57-SUM($Z57:CU57)))))</f>
        <v/>
      </c>
      <c r="CW57" s="91">
        <f t="array" ref="CW57">IF(CW$4&lt;$D57,0,IF(CW$4&gt;$F$21,0,IF(CW$4=$F$21,$F57-SUM($Z57:CV57),MIN($F57*INDEX($AA$24:$DB$24,CW$4-$D57+1),$F57-SUM($Z57:CV57)))))</f>
        <v/>
      </c>
      <c r="CX57" s="91">
        <f t="array" ref="CX57">IF(CX$4&lt;$D57,0,IF(CX$4&gt;$F$21,0,IF(CX$4=$F$21,$F57-SUM($Z57:CW57),MIN($F57*INDEX($AA$24:$DB$24,CX$4-$D57+1),$F57-SUM($Z57:CW57)))))</f>
        <v/>
      </c>
      <c r="CY57" s="91">
        <f t="array" ref="CY57">IF(CY$4&lt;$D57,0,IF(CY$4&gt;$F$21,0,IF(CY$4=$F$21,$F57-SUM($Z57:CX57),MIN($F57*INDEX($AA$24:$DB$24,CY$4-$D57+1),$F57-SUM($Z57:CX57)))))</f>
        <v/>
      </c>
      <c r="CZ57" s="91">
        <f t="array" ref="CZ57">IF(CZ$4&lt;$D57,0,IF(CZ$4&gt;$F$21,0,IF(CZ$4=$F$21,$F57-SUM($Z57:CY57),MIN($F57*INDEX($AA$24:$DB$24,CZ$4-$D57+1),$F57-SUM($Z57:CY57)))))</f>
        <v/>
      </c>
      <c r="DA57" s="91">
        <f t="array" ref="DA57">IF(DA$4&lt;$D57,0,IF(DA$4&gt;$F$21,0,IF(DA$4=$F$21,$F57-SUM($Z57:CZ57),MIN($F57*INDEX($AA$24:$DB$24,DA$4-$D57+1),$F57-SUM($Z57:CZ57)))))</f>
        <v/>
      </c>
      <c r="DB57" s="91">
        <f t="array" ref="DB57">IF(DB$4&lt;$D57,0,IF(DB$4&gt;$F$21,0,IF(DB$4=$F$21,$F57-SUM($Z57:DA57),MIN($F57*INDEX($AA$24:$DB$24,DB$4-$D57+1),$F57-SUM($Z57:DA57)))))</f>
        <v/>
      </c>
    </row>
    <row r="58" outlineLevel="3">
      <c r="D58" s="2" t="n">
        <v>33</v>
      </c>
      <c r="E58" s="2" t="inlineStr">
        <is>
          <t>Total Capex Year 33</t>
        </is>
      </c>
      <c r="F58" s="87" t="n">
        <v>0</v>
      </c>
      <c r="G58" s="87">
        <f>SUM(AA58:DB58)-F58</f>
        <v/>
      </c>
      <c r="AA58" s="91">
        <f t="array" ref="AA58">IF(AA$4&lt;$D58,0,IF(AA$4&gt;$F$21,0,IF(AA$4=$F$21,$F58-SUM($Z58:Z58),MIN($F58*INDEX($AA$24:$DB$24,AA$4-$D58+1),$F58-SUM($Z58:Z58)))))</f>
        <v/>
      </c>
      <c r="AB58" s="91">
        <f t="array" ref="AB58">IF(AB$4&lt;$D58,0,IF(AB$4&gt;$F$21,0,IF(AB$4=$F$21,$F58-SUM($Z58:AA58),MIN($F58*INDEX($AA$24:$DB$24,AB$4-$D58+1),$F58-SUM($Z58:AA58)))))</f>
        <v/>
      </c>
      <c r="AC58" s="91">
        <f t="array" ref="AC58">IF(AC$4&lt;$D58,0,IF(AC$4&gt;$F$21,0,IF(AC$4=$F$21,$F58-SUM($Z58:AB58),MIN($F58*INDEX($AA$24:$DB$24,AC$4-$D58+1),$F58-SUM($Z58:AB58)))))</f>
        <v/>
      </c>
      <c r="AD58" s="91">
        <f t="array" ref="AD58">IF(AD$4&lt;$D58,0,IF(AD$4&gt;$F$21,0,IF(AD$4=$F$21,$F58-SUM($Z58:AC58),MIN($F58*INDEX($AA$24:$DB$24,AD$4-$D58+1),$F58-SUM($Z58:AC58)))))</f>
        <v/>
      </c>
      <c r="AE58" s="91">
        <f t="array" ref="AE58">IF(AE$4&lt;$D58,0,IF(AE$4&gt;$F$21,0,IF(AE$4=$F$21,$F58-SUM($Z58:AD58),MIN($F58*INDEX($AA$24:$DB$24,AE$4-$D58+1),$F58-SUM($Z58:AD58)))))</f>
        <v/>
      </c>
      <c r="AF58" s="91">
        <f t="array" ref="AF58">IF(AF$4&lt;$D58,0,IF(AF$4&gt;$F$21,0,IF(AF$4=$F$21,$F58-SUM($Z58:AE58),MIN($F58*INDEX($AA$24:$DB$24,AF$4-$D58+1),$F58-SUM($Z58:AE58)))))</f>
        <v/>
      </c>
      <c r="AG58" s="91">
        <f t="array" ref="AG58">IF(AG$4&lt;$D58,0,IF(AG$4&gt;$F$21,0,IF(AG$4=$F$21,$F58-SUM($Z58:AF58),MIN($F58*INDEX($AA$24:$DB$24,AG$4-$D58+1),$F58-SUM($Z58:AF58)))))</f>
        <v/>
      </c>
      <c r="AH58" s="91">
        <f t="array" ref="AH58">IF(AH$4&lt;$D58,0,IF(AH$4&gt;$F$21,0,IF(AH$4=$F$21,$F58-SUM($Z58:AG58),MIN($F58*INDEX($AA$24:$DB$24,AH$4-$D58+1),$F58-SUM($Z58:AG58)))))</f>
        <v/>
      </c>
      <c r="AI58" s="91">
        <f t="array" ref="AI58">IF(AI$4&lt;$D58,0,IF(AI$4&gt;$F$21,0,IF(AI$4=$F$21,$F58-SUM($Z58:AH58),MIN($F58*INDEX($AA$24:$DB$24,AI$4-$D58+1),$F58-SUM($Z58:AH58)))))</f>
        <v/>
      </c>
      <c r="AJ58" s="91">
        <f t="array" ref="AJ58">IF(AJ$4&lt;$D58,0,IF(AJ$4&gt;$F$21,0,IF(AJ$4=$F$21,$F58-SUM($Z58:AI58),MIN($F58*INDEX($AA$24:$DB$24,AJ$4-$D58+1),$F58-SUM($Z58:AI58)))))</f>
        <v/>
      </c>
      <c r="AK58" s="91">
        <f t="array" ref="AK58">IF(AK$4&lt;$D58,0,IF(AK$4&gt;$F$21,0,IF(AK$4=$F$21,$F58-SUM($Z58:AJ58),MIN($F58*INDEX($AA$24:$DB$24,AK$4-$D58+1),$F58-SUM($Z58:AJ58)))))</f>
        <v/>
      </c>
      <c r="AL58" s="91">
        <f t="array" ref="AL58">IF(AL$4&lt;$D58,0,IF(AL$4&gt;$F$21,0,IF(AL$4=$F$21,$F58-SUM($Z58:AK58),MIN($F58*INDEX($AA$24:$DB$24,AL$4-$D58+1),$F58-SUM($Z58:AK58)))))</f>
        <v/>
      </c>
      <c r="AM58" s="91">
        <f t="array" ref="AM58">IF(AM$4&lt;$D58,0,IF(AM$4&gt;$F$21,0,IF(AM$4=$F$21,$F58-SUM($Z58:AL58),MIN($F58*INDEX($AA$24:$DB$24,AM$4-$D58+1),$F58-SUM($Z58:AL58)))))</f>
        <v/>
      </c>
      <c r="AN58" s="91">
        <f t="array" ref="AN58">IF(AN$4&lt;$D58,0,IF(AN$4&gt;$F$21,0,IF(AN$4=$F$21,$F58-SUM($Z58:AM58),MIN($F58*INDEX($AA$24:$DB$24,AN$4-$D58+1),$F58-SUM($Z58:AM58)))))</f>
        <v/>
      </c>
      <c r="AO58" s="91">
        <f t="array" ref="AO58">IF(AO$4&lt;$D58,0,IF(AO$4&gt;$F$21,0,IF(AO$4=$F$21,$F58-SUM($Z58:AN58),MIN($F58*INDEX($AA$24:$DB$24,AO$4-$D58+1),$F58-SUM($Z58:AN58)))))</f>
        <v/>
      </c>
      <c r="AP58" s="91">
        <f t="array" ref="AP58">IF(AP$4&lt;$D58,0,IF(AP$4&gt;$F$21,0,IF(AP$4=$F$21,$F58-SUM($Z58:AO58),MIN($F58*INDEX($AA$24:$DB$24,AP$4-$D58+1),$F58-SUM($Z58:AO58)))))</f>
        <v/>
      </c>
      <c r="AQ58" s="91">
        <f t="array" ref="AQ58">IF(AQ$4&lt;$D58,0,IF(AQ$4&gt;$F$21,0,IF(AQ$4=$F$21,$F58-SUM($Z58:AP58),MIN($F58*INDEX($AA$24:$DB$24,AQ$4-$D58+1),$F58-SUM($Z58:AP58)))))</f>
        <v/>
      </c>
      <c r="AR58" s="91">
        <f t="array" ref="AR58">IF(AR$4&lt;$D58,0,IF(AR$4&gt;$F$21,0,IF(AR$4=$F$21,$F58-SUM($Z58:AQ58),MIN($F58*INDEX($AA$24:$DB$24,AR$4-$D58+1),$F58-SUM($Z58:AQ58)))))</f>
        <v/>
      </c>
      <c r="AS58" s="91">
        <f t="array" ref="AS58">IF(AS$4&lt;$D58,0,IF(AS$4&gt;$F$21,0,IF(AS$4=$F$21,$F58-SUM($Z58:AR58),MIN($F58*INDEX($AA$24:$DB$24,AS$4-$D58+1),$F58-SUM($Z58:AR58)))))</f>
        <v/>
      </c>
      <c r="AT58" s="91">
        <f t="array" ref="AT58">IF(AT$4&lt;$D58,0,IF(AT$4&gt;$F$21,0,IF(AT$4=$F$21,$F58-SUM($Z58:AS58),MIN($F58*INDEX($AA$24:$DB$24,AT$4-$D58+1),$F58-SUM($Z58:AS58)))))</f>
        <v/>
      </c>
      <c r="AU58" s="91">
        <f t="array" ref="AU58">IF(AU$4&lt;$D58,0,IF(AU$4&gt;$F$21,0,IF(AU$4=$F$21,$F58-SUM($Z58:AT58),MIN($F58*INDEX($AA$24:$DB$24,AU$4-$D58+1),$F58-SUM($Z58:AT58)))))</f>
        <v/>
      </c>
      <c r="AV58" s="91">
        <f t="array" ref="AV58">IF(AV$4&lt;$D58,0,IF(AV$4&gt;$F$21,0,IF(AV$4=$F$21,$F58-SUM($Z58:AU58),MIN($F58*INDEX($AA$24:$DB$24,AV$4-$D58+1),$F58-SUM($Z58:AU58)))))</f>
        <v/>
      </c>
      <c r="AW58" s="91">
        <f t="array" ref="AW58">IF(AW$4&lt;$D58,0,IF(AW$4&gt;$F$21,0,IF(AW$4=$F$21,$F58-SUM($Z58:AV58),MIN($F58*INDEX($AA$24:$DB$24,AW$4-$D58+1),$F58-SUM($Z58:AV58)))))</f>
        <v/>
      </c>
      <c r="AX58" s="91">
        <f t="array" ref="AX58">IF(AX$4&lt;$D58,0,IF(AX$4&gt;$F$21,0,IF(AX$4=$F$21,$F58-SUM($Z58:AW58),MIN($F58*INDEX($AA$24:$DB$24,AX$4-$D58+1),$F58-SUM($Z58:AW58)))))</f>
        <v/>
      </c>
      <c r="AY58" s="91">
        <f t="array" ref="AY58">IF(AY$4&lt;$D58,0,IF(AY$4&gt;$F$21,0,IF(AY$4=$F$21,$F58-SUM($Z58:AX58),MIN($F58*INDEX($AA$24:$DB$24,AY$4-$D58+1),$F58-SUM($Z58:AX58)))))</f>
        <v/>
      </c>
      <c r="AZ58" s="91">
        <f t="array" ref="AZ58">IF(AZ$4&lt;$D58,0,IF(AZ$4&gt;$F$21,0,IF(AZ$4=$F$21,$F58-SUM($Z58:AY58),MIN($F58*INDEX($AA$24:$DB$24,AZ$4-$D58+1),$F58-SUM($Z58:AY58)))))</f>
        <v/>
      </c>
      <c r="BA58" s="91">
        <f t="array" ref="BA58">IF(BA$4&lt;$D58,0,IF(BA$4&gt;$F$21,0,IF(BA$4=$F$21,$F58-SUM($Z58:AZ58),MIN($F58*INDEX($AA$24:$DB$24,BA$4-$D58+1),$F58-SUM($Z58:AZ58)))))</f>
        <v/>
      </c>
      <c r="BB58" s="91">
        <f t="array" ref="BB58">IF(BB$4&lt;$D58,0,IF(BB$4&gt;$F$21,0,IF(BB$4=$F$21,$F58-SUM($Z58:BA58),MIN($F58*INDEX($AA$24:$DB$24,BB$4-$D58+1),$F58-SUM($Z58:BA58)))))</f>
        <v/>
      </c>
      <c r="BC58" s="91">
        <f t="array" ref="BC58">IF(BC$4&lt;$D58,0,IF(BC$4&gt;$F$21,0,IF(BC$4=$F$21,$F58-SUM($Z58:BB58),MIN($F58*INDEX($AA$24:$DB$24,BC$4-$D58+1),$F58-SUM($Z58:BB58)))))</f>
        <v/>
      </c>
      <c r="BD58" s="91">
        <f t="array" ref="BD58">IF(BD$4&lt;$D58,0,IF(BD$4&gt;$F$21,0,IF(BD$4=$F$21,$F58-SUM($Z58:BC58),MIN($F58*INDEX($AA$24:$DB$24,BD$4-$D58+1),$F58-SUM($Z58:BC58)))))</f>
        <v/>
      </c>
      <c r="BE58" s="91">
        <f t="array" ref="BE58">IF(BE$4&lt;$D58,0,IF(BE$4&gt;$F$21,0,IF(BE$4=$F$21,$F58-SUM($Z58:BD58),MIN($F58*INDEX($AA$24:$DB$24,BE$4-$D58+1),$F58-SUM($Z58:BD58)))))</f>
        <v/>
      </c>
      <c r="BF58" s="91">
        <f t="array" ref="BF58">IF(BF$4&lt;$D58,0,IF(BF$4&gt;$F$21,0,IF(BF$4=$F$21,$F58-SUM($Z58:BE58),MIN($F58*INDEX($AA$24:$DB$24,BF$4-$D58+1),$F58-SUM($Z58:BE58)))))</f>
        <v/>
      </c>
      <c r="BG58" s="91">
        <f t="array" ref="BG58">IF(BG$4&lt;$D58,0,IF(BG$4&gt;$F$21,0,IF(BG$4=$F$21,$F58-SUM($Z58:BF58),MIN($F58*INDEX($AA$24:$DB$24,BG$4-$D58+1),$F58-SUM($Z58:BF58)))))</f>
        <v/>
      </c>
      <c r="BH58" s="91">
        <f t="array" ref="BH58">IF(BH$4&lt;$D58,0,IF(BH$4&gt;$F$21,0,IF(BH$4=$F$21,$F58-SUM($Z58:BG58),MIN($F58*INDEX($AA$24:$DB$24,BH$4-$D58+1),$F58-SUM($Z58:BG58)))))</f>
        <v/>
      </c>
      <c r="BI58" s="91">
        <f t="array" ref="BI58">IF(BI$4&lt;$D58,0,IF(BI$4&gt;$F$21,0,IF(BI$4=$F$21,$F58-SUM($Z58:BH58),MIN($F58*INDEX($AA$24:$DB$24,BI$4-$D58+1),$F58-SUM($Z58:BH58)))))</f>
        <v/>
      </c>
      <c r="BJ58" s="91">
        <f t="array" ref="BJ58">IF(BJ$4&lt;$D58,0,IF(BJ$4&gt;$F$21,0,IF(BJ$4=$F$21,$F58-SUM($Z58:BI58),MIN($F58*INDEX($AA$24:$DB$24,BJ$4-$D58+1),$F58-SUM($Z58:BI58)))))</f>
        <v/>
      </c>
      <c r="BK58" s="91">
        <f t="array" ref="BK58">IF(BK$4&lt;$D58,0,IF(BK$4&gt;$F$21,0,IF(BK$4=$F$21,$F58-SUM($Z58:BJ58),MIN($F58*INDEX($AA$24:$DB$24,BK$4-$D58+1),$F58-SUM($Z58:BJ58)))))</f>
        <v/>
      </c>
      <c r="BL58" s="91">
        <f t="array" ref="BL58">IF(BL$4&lt;$D58,0,IF(BL$4&gt;$F$21,0,IF(BL$4=$F$21,$F58-SUM($Z58:BK58),MIN($F58*INDEX($AA$24:$DB$24,BL$4-$D58+1),$F58-SUM($Z58:BK58)))))</f>
        <v/>
      </c>
      <c r="BM58" s="91">
        <f t="array" ref="BM58">IF(BM$4&lt;$D58,0,IF(BM$4&gt;$F$21,0,IF(BM$4=$F$21,$F58-SUM($Z58:BL58),MIN($F58*INDEX($AA$24:$DB$24,BM$4-$D58+1),$F58-SUM($Z58:BL58)))))</f>
        <v/>
      </c>
      <c r="BN58" s="91">
        <f t="array" ref="BN58">IF(BN$4&lt;$D58,0,IF(BN$4&gt;$F$21,0,IF(BN$4=$F$21,$F58-SUM($Z58:BM58),MIN($F58*INDEX($AA$24:$DB$24,BN$4-$D58+1),$F58-SUM($Z58:BM58)))))</f>
        <v/>
      </c>
      <c r="BO58" s="91">
        <f t="array" ref="BO58">IF(BO$4&lt;$D58,0,IF(BO$4&gt;$F$21,0,IF(BO$4=$F$21,$F58-SUM($Z58:BN58),MIN($F58*INDEX($AA$24:$DB$24,BO$4-$D58+1),$F58-SUM($Z58:BN58)))))</f>
        <v/>
      </c>
      <c r="BP58" s="91">
        <f t="array" ref="BP58">IF(BP$4&lt;$D58,0,IF(BP$4&gt;$F$21,0,IF(BP$4=$F$21,$F58-SUM($Z58:BO58),MIN($F58*INDEX($AA$24:$DB$24,BP$4-$D58+1),$F58-SUM($Z58:BO58)))))</f>
        <v/>
      </c>
      <c r="BQ58" s="91">
        <f t="array" ref="BQ58">IF(BQ$4&lt;$D58,0,IF(BQ$4&gt;$F$21,0,IF(BQ$4=$F$21,$F58-SUM($Z58:BP58),MIN($F58*INDEX($AA$24:$DB$24,BQ$4-$D58+1),$F58-SUM($Z58:BP58)))))</f>
        <v/>
      </c>
      <c r="BR58" s="91">
        <f t="array" ref="BR58">IF(BR$4&lt;$D58,0,IF(BR$4&gt;$F$21,0,IF(BR$4=$F$21,$F58-SUM($Z58:BQ58),MIN($F58*INDEX($AA$24:$DB$24,BR$4-$D58+1),$F58-SUM($Z58:BQ58)))))</f>
        <v/>
      </c>
      <c r="BS58" s="91">
        <f t="array" ref="BS58">IF(BS$4&lt;$D58,0,IF(BS$4&gt;$F$21,0,IF(BS$4=$F$21,$F58-SUM($Z58:BR58),MIN($F58*INDEX($AA$24:$DB$24,BS$4-$D58+1),$F58-SUM($Z58:BR58)))))</f>
        <v/>
      </c>
      <c r="BT58" s="91">
        <f t="array" ref="BT58">IF(BT$4&lt;$D58,0,IF(BT$4&gt;$F$21,0,IF(BT$4=$F$21,$F58-SUM($Z58:BS58),MIN($F58*INDEX($AA$24:$DB$24,BT$4-$D58+1),$F58-SUM($Z58:BS58)))))</f>
        <v/>
      </c>
      <c r="BU58" s="91">
        <f t="array" ref="BU58">IF(BU$4&lt;$D58,0,IF(BU$4&gt;$F$21,0,IF(BU$4=$F$21,$F58-SUM($Z58:BT58),MIN($F58*INDEX($AA$24:$DB$24,BU$4-$D58+1),$F58-SUM($Z58:BT58)))))</f>
        <v/>
      </c>
      <c r="BV58" s="91">
        <f t="array" ref="BV58">IF(BV$4&lt;$D58,0,IF(BV$4&gt;$F$21,0,IF(BV$4=$F$21,$F58-SUM($Z58:BU58),MIN($F58*INDEX($AA$24:$DB$24,BV$4-$D58+1),$F58-SUM($Z58:BU58)))))</f>
        <v/>
      </c>
      <c r="BW58" s="91">
        <f t="array" ref="BW58">IF(BW$4&lt;$D58,0,IF(BW$4&gt;$F$21,0,IF(BW$4=$F$21,$F58-SUM($Z58:BV58),MIN($F58*INDEX($AA$24:$DB$24,BW$4-$D58+1),$F58-SUM($Z58:BV58)))))</f>
        <v/>
      </c>
      <c r="BX58" s="91">
        <f t="array" ref="BX58">IF(BX$4&lt;$D58,0,IF(BX$4&gt;$F$21,0,IF(BX$4=$F$21,$F58-SUM($Z58:BW58),MIN($F58*INDEX($AA$24:$DB$24,BX$4-$D58+1),$F58-SUM($Z58:BW58)))))</f>
        <v/>
      </c>
      <c r="BY58" s="91">
        <f t="array" ref="BY58">IF(BY$4&lt;$D58,0,IF(BY$4&gt;$F$21,0,IF(BY$4=$F$21,$F58-SUM($Z58:BX58),MIN($F58*INDEX($AA$24:$DB$24,BY$4-$D58+1),$F58-SUM($Z58:BX58)))))</f>
        <v/>
      </c>
      <c r="BZ58" s="91">
        <f t="array" ref="BZ58">IF(BZ$4&lt;$D58,0,IF(BZ$4&gt;$F$21,0,IF(BZ$4=$F$21,$F58-SUM($Z58:BY58),MIN($F58*INDEX($AA$24:$DB$24,BZ$4-$D58+1),$F58-SUM($Z58:BY58)))))</f>
        <v/>
      </c>
      <c r="CA58" s="91">
        <f t="array" ref="CA58">IF(CA$4&lt;$D58,0,IF(CA$4&gt;$F$21,0,IF(CA$4=$F$21,$F58-SUM($Z58:BZ58),MIN($F58*INDEX($AA$24:$DB$24,CA$4-$D58+1),$F58-SUM($Z58:BZ58)))))</f>
        <v/>
      </c>
      <c r="CB58" s="91">
        <f t="array" ref="CB58">IF(CB$4&lt;$D58,0,IF(CB$4&gt;$F$21,0,IF(CB$4=$F$21,$F58-SUM($Z58:CA58),MIN($F58*INDEX($AA$24:$DB$24,CB$4-$D58+1),$F58-SUM($Z58:CA58)))))</f>
        <v/>
      </c>
      <c r="CC58" s="91">
        <f t="array" ref="CC58">IF(CC$4&lt;$D58,0,IF(CC$4&gt;$F$21,0,IF(CC$4=$F$21,$F58-SUM($Z58:CB58),MIN($F58*INDEX($AA$24:$DB$24,CC$4-$D58+1),$F58-SUM($Z58:CB58)))))</f>
        <v/>
      </c>
      <c r="CD58" s="91">
        <f t="array" ref="CD58">IF(CD$4&lt;$D58,0,IF(CD$4&gt;$F$21,0,IF(CD$4=$F$21,$F58-SUM($Z58:CC58),MIN($F58*INDEX($AA$24:$DB$24,CD$4-$D58+1),$F58-SUM($Z58:CC58)))))</f>
        <v/>
      </c>
      <c r="CE58" s="91">
        <f t="array" ref="CE58">IF(CE$4&lt;$D58,0,IF(CE$4&gt;$F$21,0,IF(CE$4=$F$21,$F58-SUM($Z58:CD58),MIN($F58*INDEX($AA$24:$DB$24,CE$4-$D58+1),$F58-SUM($Z58:CD58)))))</f>
        <v/>
      </c>
      <c r="CF58" s="91">
        <f t="array" ref="CF58">IF(CF$4&lt;$D58,0,IF(CF$4&gt;$F$21,0,IF(CF$4=$F$21,$F58-SUM($Z58:CE58),MIN($F58*INDEX($AA$24:$DB$24,CF$4-$D58+1),$F58-SUM($Z58:CE58)))))</f>
        <v/>
      </c>
      <c r="CG58" s="91">
        <f t="array" ref="CG58">IF(CG$4&lt;$D58,0,IF(CG$4&gt;$F$21,0,IF(CG$4=$F$21,$F58-SUM($Z58:CF58),MIN($F58*INDEX($AA$24:$DB$24,CG$4-$D58+1),$F58-SUM($Z58:CF58)))))</f>
        <v/>
      </c>
      <c r="CH58" s="91">
        <f t="array" ref="CH58">IF(CH$4&lt;$D58,0,IF(CH$4&gt;$F$21,0,IF(CH$4=$F$21,$F58-SUM($Z58:CG58),MIN($F58*INDEX($AA$24:$DB$24,CH$4-$D58+1),$F58-SUM($Z58:CG58)))))</f>
        <v/>
      </c>
      <c r="CI58" s="91">
        <f t="array" ref="CI58">IF(CI$4&lt;$D58,0,IF(CI$4&gt;$F$21,0,IF(CI$4=$F$21,$F58-SUM($Z58:CH58),MIN($F58*INDEX($AA$24:$DB$24,CI$4-$D58+1),$F58-SUM($Z58:CH58)))))</f>
        <v/>
      </c>
      <c r="CJ58" s="91">
        <f t="array" ref="CJ58">IF(CJ$4&lt;$D58,0,IF(CJ$4&gt;$F$21,0,IF(CJ$4=$F$21,$F58-SUM($Z58:CI58),MIN($F58*INDEX($AA$24:$DB$24,CJ$4-$D58+1),$F58-SUM($Z58:CI58)))))</f>
        <v/>
      </c>
      <c r="CK58" s="91">
        <f t="array" ref="CK58">IF(CK$4&lt;$D58,0,IF(CK$4&gt;$F$21,0,IF(CK$4=$F$21,$F58-SUM($Z58:CJ58),MIN($F58*INDEX($AA$24:$DB$24,CK$4-$D58+1),$F58-SUM($Z58:CJ58)))))</f>
        <v/>
      </c>
      <c r="CL58" s="91">
        <f t="array" ref="CL58">IF(CL$4&lt;$D58,0,IF(CL$4&gt;$F$21,0,IF(CL$4=$F$21,$F58-SUM($Z58:CK58),MIN($F58*INDEX($AA$24:$DB$24,CL$4-$D58+1),$F58-SUM($Z58:CK58)))))</f>
        <v/>
      </c>
      <c r="CM58" s="91">
        <f t="array" ref="CM58">IF(CM$4&lt;$D58,0,IF(CM$4&gt;$F$21,0,IF(CM$4=$F$21,$F58-SUM($Z58:CL58),MIN($F58*INDEX($AA$24:$DB$24,CM$4-$D58+1),$F58-SUM($Z58:CL58)))))</f>
        <v/>
      </c>
      <c r="CN58" s="91">
        <f t="array" ref="CN58">IF(CN$4&lt;$D58,0,IF(CN$4&gt;$F$21,0,IF(CN$4=$F$21,$F58-SUM($Z58:CM58),MIN($F58*INDEX($AA$24:$DB$24,CN$4-$D58+1),$F58-SUM($Z58:CM58)))))</f>
        <v/>
      </c>
      <c r="CO58" s="91">
        <f t="array" ref="CO58">IF(CO$4&lt;$D58,0,IF(CO$4&gt;$F$21,0,IF(CO$4=$F$21,$F58-SUM($Z58:CN58),MIN($F58*INDEX($AA$24:$DB$24,CO$4-$D58+1),$F58-SUM($Z58:CN58)))))</f>
        <v/>
      </c>
      <c r="CP58" s="91">
        <f t="array" ref="CP58">IF(CP$4&lt;$D58,0,IF(CP$4&gt;$F$21,0,IF(CP$4=$F$21,$F58-SUM($Z58:CO58),MIN($F58*INDEX($AA$24:$DB$24,CP$4-$D58+1),$F58-SUM($Z58:CO58)))))</f>
        <v/>
      </c>
      <c r="CQ58" s="91">
        <f t="array" ref="CQ58">IF(CQ$4&lt;$D58,0,IF(CQ$4&gt;$F$21,0,IF(CQ$4=$F$21,$F58-SUM($Z58:CP58),MIN($F58*INDEX($AA$24:$DB$24,CQ$4-$D58+1),$F58-SUM($Z58:CP58)))))</f>
        <v/>
      </c>
      <c r="CR58" s="91">
        <f t="array" ref="CR58">IF(CR$4&lt;$D58,0,IF(CR$4&gt;$F$21,0,IF(CR$4=$F$21,$F58-SUM($Z58:CQ58),MIN($F58*INDEX($AA$24:$DB$24,CR$4-$D58+1),$F58-SUM($Z58:CQ58)))))</f>
        <v/>
      </c>
      <c r="CS58" s="91">
        <f t="array" ref="CS58">IF(CS$4&lt;$D58,0,IF(CS$4&gt;$F$21,0,IF(CS$4=$F$21,$F58-SUM($Z58:CR58),MIN($F58*INDEX($AA$24:$DB$24,CS$4-$D58+1),$F58-SUM($Z58:CR58)))))</f>
        <v/>
      </c>
      <c r="CT58" s="91">
        <f t="array" ref="CT58">IF(CT$4&lt;$D58,0,IF(CT$4&gt;$F$21,0,IF(CT$4=$F$21,$F58-SUM($Z58:CS58),MIN($F58*INDEX($AA$24:$DB$24,CT$4-$D58+1),$F58-SUM($Z58:CS58)))))</f>
        <v/>
      </c>
      <c r="CU58" s="91">
        <f t="array" ref="CU58">IF(CU$4&lt;$D58,0,IF(CU$4&gt;$F$21,0,IF(CU$4=$F$21,$F58-SUM($Z58:CT58),MIN($F58*INDEX($AA$24:$DB$24,CU$4-$D58+1),$F58-SUM($Z58:CT58)))))</f>
        <v/>
      </c>
      <c r="CV58" s="91">
        <f t="array" ref="CV58">IF(CV$4&lt;$D58,0,IF(CV$4&gt;$F$21,0,IF(CV$4=$F$21,$F58-SUM($Z58:CU58),MIN($F58*INDEX($AA$24:$DB$24,CV$4-$D58+1),$F58-SUM($Z58:CU58)))))</f>
        <v/>
      </c>
      <c r="CW58" s="91">
        <f t="array" ref="CW58">IF(CW$4&lt;$D58,0,IF(CW$4&gt;$F$21,0,IF(CW$4=$F$21,$F58-SUM($Z58:CV58),MIN($F58*INDEX($AA$24:$DB$24,CW$4-$D58+1),$F58-SUM($Z58:CV58)))))</f>
        <v/>
      </c>
      <c r="CX58" s="91">
        <f t="array" ref="CX58">IF(CX$4&lt;$D58,0,IF(CX$4&gt;$F$21,0,IF(CX$4=$F$21,$F58-SUM($Z58:CW58),MIN($F58*INDEX($AA$24:$DB$24,CX$4-$D58+1),$F58-SUM($Z58:CW58)))))</f>
        <v/>
      </c>
      <c r="CY58" s="91">
        <f t="array" ref="CY58">IF(CY$4&lt;$D58,0,IF(CY$4&gt;$F$21,0,IF(CY$4=$F$21,$F58-SUM($Z58:CX58),MIN($F58*INDEX($AA$24:$DB$24,CY$4-$D58+1),$F58-SUM($Z58:CX58)))))</f>
        <v/>
      </c>
      <c r="CZ58" s="91">
        <f t="array" ref="CZ58">IF(CZ$4&lt;$D58,0,IF(CZ$4&gt;$F$21,0,IF(CZ$4=$F$21,$F58-SUM($Z58:CY58),MIN($F58*INDEX($AA$24:$DB$24,CZ$4-$D58+1),$F58-SUM($Z58:CY58)))))</f>
        <v/>
      </c>
      <c r="DA58" s="91">
        <f t="array" ref="DA58">IF(DA$4&lt;$D58,0,IF(DA$4&gt;$F$21,0,IF(DA$4=$F$21,$F58-SUM($Z58:CZ58),MIN($F58*INDEX($AA$24:$DB$24,DA$4-$D58+1),$F58-SUM($Z58:CZ58)))))</f>
        <v/>
      </c>
      <c r="DB58" s="91">
        <f t="array" ref="DB58">IF(DB$4&lt;$D58,0,IF(DB$4&gt;$F$21,0,IF(DB$4=$F$21,$F58-SUM($Z58:DA58),MIN($F58*INDEX($AA$24:$DB$24,DB$4-$D58+1),$F58-SUM($Z58:DA58)))))</f>
        <v/>
      </c>
    </row>
    <row r="59" outlineLevel="3">
      <c r="D59" s="2" t="n">
        <v>34</v>
      </c>
      <c r="E59" s="2" t="inlineStr">
        <is>
          <t>Total Capex Year 34</t>
        </is>
      </c>
      <c r="F59" s="87" t="n">
        <v>0</v>
      </c>
      <c r="G59" s="87">
        <f>SUM(AA59:DB59)-F59</f>
        <v/>
      </c>
      <c r="AA59" s="91">
        <f t="array" ref="AA59">IF(AA$4&lt;$D59,0,IF(AA$4&gt;$F$21,0,IF(AA$4=$F$21,$F59-SUM($Z59:Z59),MIN($F59*INDEX($AA$24:$DB$24,AA$4-$D59+1),$F59-SUM($Z59:Z59)))))</f>
        <v/>
      </c>
      <c r="AB59" s="91">
        <f t="array" ref="AB59">IF(AB$4&lt;$D59,0,IF(AB$4&gt;$F$21,0,IF(AB$4=$F$21,$F59-SUM($Z59:AA59),MIN($F59*INDEX($AA$24:$DB$24,AB$4-$D59+1),$F59-SUM($Z59:AA59)))))</f>
        <v/>
      </c>
      <c r="AC59" s="91">
        <f t="array" ref="AC59">IF(AC$4&lt;$D59,0,IF(AC$4&gt;$F$21,0,IF(AC$4=$F$21,$F59-SUM($Z59:AB59),MIN($F59*INDEX($AA$24:$DB$24,AC$4-$D59+1),$F59-SUM($Z59:AB59)))))</f>
        <v/>
      </c>
      <c r="AD59" s="91">
        <f t="array" ref="AD59">IF(AD$4&lt;$D59,0,IF(AD$4&gt;$F$21,0,IF(AD$4=$F$21,$F59-SUM($Z59:AC59),MIN($F59*INDEX($AA$24:$DB$24,AD$4-$D59+1),$F59-SUM($Z59:AC59)))))</f>
        <v/>
      </c>
      <c r="AE59" s="91">
        <f t="array" ref="AE59">IF(AE$4&lt;$D59,0,IF(AE$4&gt;$F$21,0,IF(AE$4=$F$21,$F59-SUM($Z59:AD59),MIN($F59*INDEX($AA$24:$DB$24,AE$4-$D59+1),$F59-SUM($Z59:AD59)))))</f>
        <v/>
      </c>
      <c r="AF59" s="91">
        <f t="array" ref="AF59">IF(AF$4&lt;$D59,0,IF(AF$4&gt;$F$21,0,IF(AF$4=$F$21,$F59-SUM($Z59:AE59),MIN($F59*INDEX($AA$24:$DB$24,AF$4-$D59+1),$F59-SUM($Z59:AE59)))))</f>
        <v/>
      </c>
      <c r="AG59" s="91">
        <f t="array" ref="AG59">IF(AG$4&lt;$D59,0,IF(AG$4&gt;$F$21,0,IF(AG$4=$F$21,$F59-SUM($Z59:AF59),MIN($F59*INDEX($AA$24:$DB$24,AG$4-$D59+1),$F59-SUM($Z59:AF59)))))</f>
        <v/>
      </c>
      <c r="AH59" s="91">
        <f t="array" ref="AH59">IF(AH$4&lt;$D59,0,IF(AH$4&gt;$F$21,0,IF(AH$4=$F$21,$F59-SUM($Z59:AG59),MIN($F59*INDEX($AA$24:$DB$24,AH$4-$D59+1),$F59-SUM($Z59:AG59)))))</f>
        <v/>
      </c>
      <c r="AI59" s="91">
        <f t="array" ref="AI59">IF(AI$4&lt;$D59,0,IF(AI$4&gt;$F$21,0,IF(AI$4=$F$21,$F59-SUM($Z59:AH59),MIN($F59*INDEX($AA$24:$DB$24,AI$4-$D59+1),$F59-SUM($Z59:AH59)))))</f>
        <v/>
      </c>
      <c r="AJ59" s="91">
        <f t="array" ref="AJ59">IF(AJ$4&lt;$D59,0,IF(AJ$4&gt;$F$21,0,IF(AJ$4=$F$21,$F59-SUM($Z59:AI59),MIN($F59*INDEX($AA$24:$DB$24,AJ$4-$D59+1),$F59-SUM($Z59:AI59)))))</f>
        <v/>
      </c>
      <c r="AK59" s="91">
        <f t="array" ref="AK59">IF(AK$4&lt;$D59,0,IF(AK$4&gt;$F$21,0,IF(AK$4=$F$21,$F59-SUM($Z59:AJ59),MIN($F59*INDEX($AA$24:$DB$24,AK$4-$D59+1),$F59-SUM($Z59:AJ59)))))</f>
        <v/>
      </c>
      <c r="AL59" s="91">
        <f t="array" ref="AL59">IF(AL$4&lt;$D59,0,IF(AL$4&gt;$F$21,0,IF(AL$4=$F$21,$F59-SUM($Z59:AK59),MIN($F59*INDEX($AA$24:$DB$24,AL$4-$D59+1),$F59-SUM($Z59:AK59)))))</f>
        <v/>
      </c>
      <c r="AM59" s="91">
        <f t="array" ref="AM59">IF(AM$4&lt;$D59,0,IF(AM$4&gt;$F$21,0,IF(AM$4=$F$21,$F59-SUM($Z59:AL59),MIN($F59*INDEX($AA$24:$DB$24,AM$4-$D59+1),$F59-SUM($Z59:AL59)))))</f>
        <v/>
      </c>
      <c r="AN59" s="91">
        <f t="array" ref="AN59">IF(AN$4&lt;$D59,0,IF(AN$4&gt;$F$21,0,IF(AN$4=$F$21,$F59-SUM($Z59:AM59),MIN($F59*INDEX($AA$24:$DB$24,AN$4-$D59+1),$F59-SUM($Z59:AM59)))))</f>
        <v/>
      </c>
      <c r="AO59" s="91">
        <f t="array" ref="AO59">IF(AO$4&lt;$D59,0,IF(AO$4&gt;$F$21,0,IF(AO$4=$F$21,$F59-SUM($Z59:AN59),MIN($F59*INDEX($AA$24:$DB$24,AO$4-$D59+1),$F59-SUM($Z59:AN59)))))</f>
        <v/>
      </c>
      <c r="AP59" s="91">
        <f t="array" ref="AP59">IF(AP$4&lt;$D59,0,IF(AP$4&gt;$F$21,0,IF(AP$4=$F$21,$F59-SUM($Z59:AO59),MIN($F59*INDEX($AA$24:$DB$24,AP$4-$D59+1),$F59-SUM($Z59:AO59)))))</f>
        <v/>
      </c>
      <c r="AQ59" s="91">
        <f t="array" ref="AQ59">IF(AQ$4&lt;$D59,0,IF(AQ$4&gt;$F$21,0,IF(AQ$4=$F$21,$F59-SUM($Z59:AP59),MIN($F59*INDEX($AA$24:$DB$24,AQ$4-$D59+1),$F59-SUM($Z59:AP59)))))</f>
        <v/>
      </c>
      <c r="AR59" s="91">
        <f t="array" ref="AR59">IF(AR$4&lt;$D59,0,IF(AR$4&gt;$F$21,0,IF(AR$4=$F$21,$F59-SUM($Z59:AQ59),MIN($F59*INDEX($AA$24:$DB$24,AR$4-$D59+1),$F59-SUM($Z59:AQ59)))))</f>
        <v/>
      </c>
      <c r="AS59" s="91">
        <f t="array" ref="AS59">IF(AS$4&lt;$D59,0,IF(AS$4&gt;$F$21,0,IF(AS$4=$F$21,$F59-SUM($Z59:AR59),MIN($F59*INDEX($AA$24:$DB$24,AS$4-$D59+1),$F59-SUM($Z59:AR59)))))</f>
        <v/>
      </c>
      <c r="AT59" s="91">
        <f t="array" ref="AT59">IF(AT$4&lt;$D59,0,IF(AT$4&gt;$F$21,0,IF(AT$4=$F$21,$F59-SUM($Z59:AS59),MIN($F59*INDEX($AA$24:$DB$24,AT$4-$D59+1),$F59-SUM($Z59:AS59)))))</f>
        <v/>
      </c>
      <c r="AU59" s="91">
        <f t="array" ref="AU59">IF(AU$4&lt;$D59,0,IF(AU$4&gt;$F$21,0,IF(AU$4=$F$21,$F59-SUM($Z59:AT59),MIN($F59*INDEX($AA$24:$DB$24,AU$4-$D59+1),$F59-SUM($Z59:AT59)))))</f>
        <v/>
      </c>
      <c r="AV59" s="91">
        <f t="array" ref="AV59">IF(AV$4&lt;$D59,0,IF(AV$4&gt;$F$21,0,IF(AV$4=$F$21,$F59-SUM($Z59:AU59),MIN($F59*INDEX($AA$24:$DB$24,AV$4-$D59+1),$F59-SUM($Z59:AU59)))))</f>
        <v/>
      </c>
      <c r="AW59" s="91">
        <f t="array" ref="AW59">IF(AW$4&lt;$D59,0,IF(AW$4&gt;$F$21,0,IF(AW$4=$F$21,$F59-SUM($Z59:AV59),MIN($F59*INDEX($AA$24:$DB$24,AW$4-$D59+1),$F59-SUM($Z59:AV59)))))</f>
        <v/>
      </c>
      <c r="AX59" s="91">
        <f t="array" ref="AX59">IF(AX$4&lt;$D59,0,IF(AX$4&gt;$F$21,0,IF(AX$4=$F$21,$F59-SUM($Z59:AW59),MIN($F59*INDEX($AA$24:$DB$24,AX$4-$D59+1),$F59-SUM($Z59:AW59)))))</f>
        <v/>
      </c>
      <c r="AY59" s="91">
        <f t="array" ref="AY59">IF(AY$4&lt;$D59,0,IF(AY$4&gt;$F$21,0,IF(AY$4=$F$21,$F59-SUM($Z59:AX59),MIN($F59*INDEX($AA$24:$DB$24,AY$4-$D59+1),$F59-SUM($Z59:AX59)))))</f>
        <v/>
      </c>
      <c r="AZ59" s="91">
        <f t="array" ref="AZ59">IF(AZ$4&lt;$D59,0,IF(AZ$4&gt;$F$21,0,IF(AZ$4=$F$21,$F59-SUM($Z59:AY59),MIN($F59*INDEX($AA$24:$DB$24,AZ$4-$D59+1),$F59-SUM($Z59:AY59)))))</f>
        <v/>
      </c>
      <c r="BA59" s="91">
        <f t="array" ref="BA59">IF(BA$4&lt;$D59,0,IF(BA$4&gt;$F$21,0,IF(BA$4=$F$21,$F59-SUM($Z59:AZ59),MIN($F59*INDEX($AA$24:$DB$24,BA$4-$D59+1),$F59-SUM($Z59:AZ59)))))</f>
        <v/>
      </c>
      <c r="BB59" s="91">
        <f t="array" ref="BB59">IF(BB$4&lt;$D59,0,IF(BB$4&gt;$F$21,0,IF(BB$4=$F$21,$F59-SUM($Z59:BA59),MIN($F59*INDEX($AA$24:$DB$24,BB$4-$D59+1),$F59-SUM($Z59:BA59)))))</f>
        <v/>
      </c>
      <c r="BC59" s="91">
        <f t="array" ref="BC59">IF(BC$4&lt;$D59,0,IF(BC$4&gt;$F$21,0,IF(BC$4=$F$21,$F59-SUM($Z59:BB59),MIN($F59*INDEX($AA$24:$DB$24,BC$4-$D59+1),$F59-SUM($Z59:BB59)))))</f>
        <v/>
      </c>
      <c r="BD59" s="91">
        <f t="array" ref="BD59">IF(BD$4&lt;$D59,0,IF(BD$4&gt;$F$21,0,IF(BD$4=$F$21,$F59-SUM($Z59:BC59),MIN($F59*INDEX($AA$24:$DB$24,BD$4-$D59+1),$F59-SUM($Z59:BC59)))))</f>
        <v/>
      </c>
      <c r="BE59" s="91">
        <f t="array" ref="BE59">IF(BE$4&lt;$D59,0,IF(BE$4&gt;$F$21,0,IF(BE$4=$F$21,$F59-SUM($Z59:BD59),MIN($F59*INDEX($AA$24:$DB$24,BE$4-$D59+1),$F59-SUM($Z59:BD59)))))</f>
        <v/>
      </c>
      <c r="BF59" s="91">
        <f t="array" ref="BF59">IF(BF$4&lt;$D59,0,IF(BF$4&gt;$F$21,0,IF(BF$4=$F$21,$F59-SUM($Z59:BE59),MIN($F59*INDEX($AA$24:$DB$24,BF$4-$D59+1),$F59-SUM($Z59:BE59)))))</f>
        <v/>
      </c>
      <c r="BG59" s="91">
        <f t="array" ref="BG59">IF(BG$4&lt;$D59,0,IF(BG$4&gt;$F$21,0,IF(BG$4=$F$21,$F59-SUM($Z59:BF59),MIN($F59*INDEX($AA$24:$DB$24,BG$4-$D59+1),$F59-SUM($Z59:BF59)))))</f>
        <v/>
      </c>
      <c r="BH59" s="91">
        <f t="array" ref="BH59">IF(BH$4&lt;$D59,0,IF(BH$4&gt;$F$21,0,IF(BH$4=$F$21,$F59-SUM($Z59:BG59),MIN($F59*INDEX($AA$24:$DB$24,BH$4-$D59+1),$F59-SUM($Z59:BG59)))))</f>
        <v/>
      </c>
      <c r="BI59" s="91">
        <f t="array" ref="BI59">IF(BI$4&lt;$D59,0,IF(BI$4&gt;$F$21,0,IF(BI$4=$F$21,$F59-SUM($Z59:BH59),MIN($F59*INDEX($AA$24:$DB$24,BI$4-$D59+1),$F59-SUM($Z59:BH59)))))</f>
        <v/>
      </c>
      <c r="BJ59" s="91">
        <f t="array" ref="BJ59">IF(BJ$4&lt;$D59,0,IF(BJ$4&gt;$F$21,0,IF(BJ$4=$F$21,$F59-SUM($Z59:BI59),MIN($F59*INDEX($AA$24:$DB$24,BJ$4-$D59+1),$F59-SUM($Z59:BI59)))))</f>
        <v/>
      </c>
      <c r="BK59" s="91">
        <f t="array" ref="BK59">IF(BK$4&lt;$D59,0,IF(BK$4&gt;$F$21,0,IF(BK$4=$F$21,$F59-SUM($Z59:BJ59),MIN($F59*INDEX($AA$24:$DB$24,BK$4-$D59+1),$F59-SUM($Z59:BJ59)))))</f>
        <v/>
      </c>
      <c r="BL59" s="91">
        <f t="array" ref="BL59">IF(BL$4&lt;$D59,0,IF(BL$4&gt;$F$21,0,IF(BL$4=$F$21,$F59-SUM($Z59:BK59),MIN($F59*INDEX($AA$24:$DB$24,BL$4-$D59+1),$F59-SUM($Z59:BK59)))))</f>
        <v/>
      </c>
      <c r="BM59" s="91">
        <f t="array" ref="BM59">IF(BM$4&lt;$D59,0,IF(BM$4&gt;$F$21,0,IF(BM$4=$F$21,$F59-SUM($Z59:BL59),MIN($F59*INDEX($AA$24:$DB$24,BM$4-$D59+1),$F59-SUM($Z59:BL59)))))</f>
        <v/>
      </c>
      <c r="BN59" s="91">
        <f t="array" ref="BN59">IF(BN$4&lt;$D59,0,IF(BN$4&gt;$F$21,0,IF(BN$4=$F$21,$F59-SUM($Z59:BM59),MIN($F59*INDEX($AA$24:$DB$24,BN$4-$D59+1),$F59-SUM($Z59:BM59)))))</f>
        <v/>
      </c>
      <c r="BO59" s="91">
        <f t="array" ref="BO59">IF(BO$4&lt;$D59,0,IF(BO$4&gt;$F$21,0,IF(BO$4=$F$21,$F59-SUM($Z59:BN59),MIN($F59*INDEX($AA$24:$DB$24,BO$4-$D59+1),$F59-SUM($Z59:BN59)))))</f>
        <v/>
      </c>
      <c r="BP59" s="91">
        <f t="array" ref="BP59">IF(BP$4&lt;$D59,0,IF(BP$4&gt;$F$21,0,IF(BP$4=$F$21,$F59-SUM($Z59:BO59),MIN($F59*INDEX($AA$24:$DB$24,BP$4-$D59+1),$F59-SUM($Z59:BO59)))))</f>
        <v/>
      </c>
      <c r="BQ59" s="91">
        <f t="array" ref="BQ59">IF(BQ$4&lt;$D59,0,IF(BQ$4&gt;$F$21,0,IF(BQ$4=$F$21,$F59-SUM($Z59:BP59),MIN($F59*INDEX($AA$24:$DB$24,BQ$4-$D59+1),$F59-SUM($Z59:BP59)))))</f>
        <v/>
      </c>
      <c r="BR59" s="91">
        <f t="array" ref="BR59">IF(BR$4&lt;$D59,0,IF(BR$4&gt;$F$21,0,IF(BR$4=$F$21,$F59-SUM($Z59:BQ59),MIN($F59*INDEX($AA$24:$DB$24,BR$4-$D59+1),$F59-SUM($Z59:BQ59)))))</f>
        <v/>
      </c>
      <c r="BS59" s="91">
        <f t="array" ref="BS59">IF(BS$4&lt;$D59,0,IF(BS$4&gt;$F$21,0,IF(BS$4=$F$21,$F59-SUM($Z59:BR59),MIN($F59*INDEX($AA$24:$DB$24,BS$4-$D59+1),$F59-SUM($Z59:BR59)))))</f>
        <v/>
      </c>
      <c r="BT59" s="91">
        <f t="array" ref="BT59">IF(BT$4&lt;$D59,0,IF(BT$4&gt;$F$21,0,IF(BT$4=$F$21,$F59-SUM($Z59:BS59),MIN($F59*INDEX($AA$24:$DB$24,BT$4-$D59+1),$F59-SUM($Z59:BS59)))))</f>
        <v/>
      </c>
      <c r="BU59" s="91">
        <f t="array" ref="BU59">IF(BU$4&lt;$D59,0,IF(BU$4&gt;$F$21,0,IF(BU$4=$F$21,$F59-SUM($Z59:BT59),MIN($F59*INDEX($AA$24:$DB$24,BU$4-$D59+1),$F59-SUM($Z59:BT59)))))</f>
        <v/>
      </c>
      <c r="BV59" s="91">
        <f t="array" ref="BV59">IF(BV$4&lt;$D59,0,IF(BV$4&gt;$F$21,0,IF(BV$4=$F$21,$F59-SUM($Z59:BU59),MIN($F59*INDEX($AA$24:$DB$24,BV$4-$D59+1),$F59-SUM($Z59:BU59)))))</f>
        <v/>
      </c>
      <c r="BW59" s="91">
        <f t="array" ref="BW59">IF(BW$4&lt;$D59,0,IF(BW$4&gt;$F$21,0,IF(BW$4=$F$21,$F59-SUM($Z59:BV59),MIN($F59*INDEX($AA$24:$DB$24,BW$4-$D59+1),$F59-SUM($Z59:BV59)))))</f>
        <v/>
      </c>
      <c r="BX59" s="91">
        <f t="array" ref="BX59">IF(BX$4&lt;$D59,0,IF(BX$4&gt;$F$21,0,IF(BX$4=$F$21,$F59-SUM($Z59:BW59),MIN($F59*INDEX($AA$24:$DB$24,BX$4-$D59+1),$F59-SUM($Z59:BW59)))))</f>
        <v/>
      </c>
      <c r="BY59" s="91">
        <f t="array" ref="BY59">IF(BY$4&lt;$D59,0,IF(BY$4&gt;$F$21,0,IF(BY$4=$F$21,$F59-SUM($Z59:BX59),MIN($F59*INDEX($AA$24:$DB$24,BY$4-$D59+1),$F59-SUM($Z59:BX59)))))</f>
        <v/>
      </c>
      <c r="BZ59" s="91">
        <f t="array" ref="BZ59">IF(BZ$4&lt;$D59,0,IF(BZ$4&gt;$F$21,0,IF(BZ$4=$F$21,$F59-SUM($Z59:BY59),MIN($F59*INDEX($AA$24:$DB$24,BZ$4-$D59+1),$F59-SUM($Z59:BY59)))))</f>
        <v/>
      </c>
      <c r="CA59" s="91">
        <f t="array" ref="CA59">IF(CA$4&lt;$D59,0,IF(CA$4&gt;$F$21,0,IF(CA$4=$F$21,$F59-SUM($Z59:BZ59),MIN($F59*INDEX($AA$24:$DB$24,CA$4-$D59+1),$F59-SUM($Z59:BZ59)))))</f>
        <v/>
      </c>
      <c r="CB59" s="91">
        <f t="array" ref="CB59">IF(CB$4&lt;$D59,0,IF(CB$4&gt;$F$21,0,IF(CB$4=$F$21,$F59-SUM($Z59:CA59),MIN($F59*INDEX($AA$24:$DB$24,CB$4-$D59+1),$F59-SUM($Z59:CA59)))))</f>
        <v/>
      </c>
      <c r="CC59" s="91">
        <f t="array" ref="CC59">IF(CC$4&lt;$D59,0,IF(CC$4&gt;$F$21,0,IF(CC$4=$F$21,$F59-SUM($Z59:CB59),MIN($F59*INDEX($AA$24:$DB$24,CC$4-$D59+1),$F59-SUM($Z59:CB59)))))</f>
        <v/>
      </c>
      <c r="CD59" s="91">
        <f t="array" ref="CD59">IF(CD$4&lt;$D59,0,IF(CD$4&gt;$F$21,0,IF(CD$4=$F$21,$F59-SUM($Z59:CC59),MIN($F59*INDEX($AA$24:$DB$24,CD$4-$D59+1),$F59-SUM($Z59:CC59)))))</f>
        <v/>
      </c>
      <c r="CE59" s="91">
        <f t="array" ref="CE59">IF(CE$4&lt;$D59,0,IF(CE$4&gt;$F$21,0,IF(CE$4=$F$21,$F59-SUM($Z59:CD59),MIN($F59*INDEX($AA$24:$DB$24,CE$4-$D59+1),$F59-SUM($Z59:CD59)))))</f>
        <v/>
      </c>
      <c r="CF59" s="91">
        <f t="array" ref="CF59">IF(CF$4&lt;$D59,0,IF(CF$4&gt;$F$21,0,IF(CF$4=$F$21,$F59-SUM($Z59:CE59),MIN($F59*INDEX($AA$24:$DB$24,CF$4-$D59+1),$F59-SUM($Z59:CE59)))))</f>
        <v/>
      </c>
      <c r="CG59" s="91">
        <f t="array" ref="CG59">IF(CG$4&lt;$D59,0,IF(CG$4&gt;$F$21,0,IF(CG$4=$F$21,$F59-SUM($Z59:CF59),MIN($F59*INDEX($AA$24:$DB$24,CG$4-$D59+1),$F59-SUM($Z59:CF59)))))</f>
        <v/>
      </c>
      <c r="CH59" s="91">
        <f t="array" ref="CH59">IF(CH$4&lt;$D59,0,IF(CH$4&gt;$F$21,0,IF(CH$4=$F$21,$F59-SUM($Z59:CG59),MIN($F59*INDEX($AA$24:$DB$24,CH$4-$D59+1),$F59-SUM($Z59:CG59)))))</f>
        <v/>
      </c>
      <c r="CI59" s="91">
        <f t="array" ref="CI59">IF(CI$4&lt;$D59,0,IF(CI$4&gt;$F$21,0,IF(CI$4=$F$21,$F59-SUM($Z59:CH59),MIN($F59*INDEX($AA$24:$DB$24,CI$4-$D59+1),$F59-SUM($Z59:CH59)))))</f>
        <v/>
      </c>
      <c r="CJ59" s="91">
        <f t="array" ref="CJ59">IF(CJ$4&lt;$D59,0,IF(CJ$4&gt;$F$21,0,IF(CJ$4=$F$21,$F59-SUM($Z59:CI59),MIN($F59*INDEX($AA$24:$DB$24,CJ$4-$D59+1),$F59-SUM($Z59:CI59)))))</f>
        <v/>
      </c>
      <c r="CK59" s="91">
        <f t="array" ref="CK59">IF(CK$4&lt;$D59,0,IF(CK$4&gt;$F$21,0,IF(CK$4=$F$21,$F59-SUM($Z59:CJ59),MIN($F59*INDEX($AA$24:$DB$24,CK$4-$D59+1),$F59-SUM($Z59:CJ59)))))</f>
        <v/>
      </c>
      <c r="CL59" s="91">
        <f t="array" ref="CL59">IF(CL$4&lt;$D59,0,IF(CL$4&gt;$F$21,0,IF(CL$4=$F$21,$F59-SUM($Z59:CK59),MIN($F59*INDEX($AA$24:$DB$24,CL$4-$D59+1),$F59-SUM($Z59:CK59)))))</f>
        <v/>
      </c>
      <c r="CM59" s="91">
        <f t="array" ref="CM59">IF(CM$4&lt;$D59,0,IF(CM$4&gt;$F$21,0,IF(CM$4=$F$21,$F59-SUM($Z59:CL59),MIN($F59*INDEX($AA$24:$DB$24,CM$4-$D59+1),$F59-SUM($Z59:CL59)))))</f>
        <v/>
      </c>
      <c r="CN59" s="91">
        <f t="array" ref="CN59">IF(CN$4&lt;$D59,0,IF(CN$4&gt;$F$21,0,IF(CN$4=$F$21,$F59-SUM($Z59:CM59),MIN($F59*INDEX($AA$24:$DB$24,CN$4-$D59+1),$F59-SUM($Z59:CM59)))))</f>
        <v/>
      </c>
      <c r="CO59" s="91">
        <f t="array" ref="CO59">IF(CO$4&lt;$D59,0,IF(CO$4&gt;$F$21,0,IF(CO$4=$F$21,$F59-SUM($Z59:CN59),MIN($F59*INDEX($AA$24:$DB$24,CO$4-$D59+1),$F59-SUM($Z59:CN59)))))</f>
        <v/>
      </c>
      <c r="CP59" s="91">
        <f t="array" ref="CP59">IF(CP$4&lt;$D59,0,IF(CP$4&gt;$F$21,0,IF(CP$4=$F$21,$F59-SUM($Z59:CO59),MIN($F59*INDEX($AA$24:$DB$24,CP$4-$D59+1),$F59-SUM($Z59:CO59)))))</f>
        <v/>
      </c>
      <c r="CQ59" s="91">
        <f t="array" ref="CQ59">IF(CQ$4&lt;$D59,0,IF(CQ$4&gt;$F$21,0,IF(CQ$4=$F$21,$F59-SUM($Z59:CP59),MIN($F59*INDEX($AA$24:$DB$24,CQ$4-$D59+1),$F59-SUM($Z59:CP59)))))</f>
        <v/>
      </c>
      <c r="CR59" s="91">
        <f t="array" ref="CR59">IF(CR$4&lt;$D59,0,IF(CR$4&gt;$F$21,0,IF(CR$4=$F$21,$F59-SUM($Z59:CQ59),MIN($F59*INDEX($AA$24:$DB$24,CR$4-$D59+1),$F59-SUM($Z59:CQ59)))))</f>
        <v/>
      </c>
      <c r="CS59" s="91">
        <f t="array" ref="CS59">IF(CS$4&lt;$D59,0,IF(CS$4&gt;$F$21,0,IF(CS$4=$F$21,$F59-SUM($Z59:CR59),MIN($F59*INDEX($AA$24:$DB$24,CS$4-$D59+1),$F59-SUM($Z59:CR59)))))</f>
        <v/>
      </c>
      <c r="CT59" s="91">
        <f t="array" ref="CT59">IF(CT$4&lt;$D59,0,IF(CT$4&gt;$F$21,0,IF(CT$4=$F$21,$F59-SUM($Z59:CS59),MIN($F59*INDEX($AA$24:$DB$24,CT$4-$D59+1),$F59-SUM($Z59:CS59)))))</f>
        <v/>
      </c>
      <c r="CU59" s="91">
        <f t="array" ref="CU59">IF(CU$4&lt;$D59,0,IF(CU$4&gt;$F$21,0,IF(CU$4=$F$21,$F59-SUM($Z59:CT59),MIN($F59*INDEX($AA$24:$DB$24,CU$4-$D59+1),$F59-SUM($Z59:CT59)))))</f>
        <v/>
      </c>
      <c r="CV59" s="91">
        <f t="array" ref="CV59">IF(CV$4&lt;$D59,0,IF(CV$4&gt;$F$21,0,IF(CV$4=$F$21,$F59-SUM($Z59:CU59),MIN($F59*INDEX($AA$24:$DB$24,CV$4-$D59+1),$F59-SUM($Z59:CU59)))))</f>
        <v/>
      </c>
      <c r="CW59" s="91">
        <f t="array" ref="CW59">IF(CW$4&lt;$D59,0,IF(CW$4&gt;$F$21,0,IF(CW$4=$F$21,$F59-SUM($Z59:CV59),MIN($F59*INDEX($AA$24:$DB$24,CW$4-$D59+1),$F59-SUM($Z59:CV59)))))</f>
        <v/>
      </c>
      <c r="CX59" s="91">
        <f t="array" ref="CX59">IF(CX$4&lt;$D59,0,IF(CX$4&gt;$F$21,0,IF(CX$4=$F$21,$F59-SUM($Z59:CW59),MIN($F59*INDEX($AA$24:$DB$24,CX$4-$D59+1),$F59-SUM($Z59:CW59)))))</f>
        <v/>
      </c>
      <c r="CY59" s="91">
        <f t="array" ref="CY59">IF(CY$4&lt;$D59,0,IF(CY$4&gt;$F$21,0,IF(CY$4=$F$21,$F59-SUM($Z59:CX59),MIN($F59*INDEX($AA$24:$DB$24,CY$4-$D59+1),$F59-SUM($Z59:CX59)))))</f>
        <v/>
      </c>
      <c r="CZ59" s="91">
        <f t="array" ref="CZ59">IF(CZ$4&lt;$D59,0,IF(CZ$4&gt;$F$21,0,IF(CZ$4=$F$21,$F59-SUM($Z59:CY59),MIN($F59*INDEX($AA$24:$DB$24,CZ$4-$D59+1),$F59-SUM($Z59:CY59)))))</f>
        <v/>
      </c>
      <c r="DA59" s="91">
        <f t="array" ref="DA59">IF(DA$4&lt;$D59,0,IF(DA$4&gt;$F$21,0,IF(DA$4=$F$21,$F59-SUM($Z59:CZ59),MIN($F59*INDEX($AA$24:$DB$24,DA$4-$D59+1),$F59-SUM($Z59:CZ59)))))</f>
        <v/>
      </c>
      <c r="DB59" s="91">
        <f t="array" ref="DB59">IF(DB$4&lt;$D59,0,IF(DB$4&gt;$F$21,0,IF(DB$4=$F$21,$F59-SUM($Z59:DA59),MIN($F59*INDEX($AA$24:$DB$24,DB$4-$D59+1),$F59-SUM($Z59:DA59)))))</f>
        <v/>
      </c>
    </row>
    <row r="60" outlineLevel="3">
      <c r="D60" s="2" t="n">
        <v>35</v>
      </c>
      <c r="E60" s="2" t="inlineStr">
        <is>
          <t>Total Capex Year 35</t>
        </is>
      </c>
      <c r="F60" s="87" t="n">
        <v>0</v>
      </c>
      <c r="G60" s="87">
        <f>SUM(AA60:DB60)-F60</f>
        <v/>
      </c>
      <c r="AA60" s="91">
        <f t="array" ref="AA60">IF(AA$4&lt;$D60,0,IF(AA$4&gt;$F$21,0,IF(AA$4=$F$21,$F60-SUM($Z60:Z60),MIN($F60*INDEX($AA$24:$DB$24,AA$4-$D60+1),$F60-SUM($Z60:Z60)))))</f>
        <v/>
      </c>
      <c r="AB60" s="91">
        <f t="array" ref="AB60">IF(AB$4&lt;$D60,0,IF(AB$4&gt;$F$21,0,IF(AB$4=$F$21,$F60-SUM($Z60:AA60),MIN($F60*INDEX($AA$24:$DB$24,AB$4-$D60+1),$F60-SUM($Z60:AA60)))))</f>
        <v/>
      </c>
      <c r="AC60" s="91">
        <f t="array" ref="AC60">IF(AC$4&lt;$D60,0,IF(AC$4&gt;$F$21,0,IF(AC$4=$F$21,$F60-SUM($Z60:AB60),MIN($F60*INDEX($AA$24:$DB$24,AC$4-$D60+1),$F60-SUM($Z60:AB60)))))</f>
        <v/>
      </c>
      <c r="AD60" s="91">
        <f t="array" ref="AD60">IF(AD$4&lt;$D60,0,IF(AD$4&gt;$F$21,0,IF(AD$4=$F$21,$F60-SUM($Z60:AC60),MIN($F60*INDEX($AA$24:$DB$24,AD$4-$D60+1),$F60-SUM($Z60:AC60)))))</f>
        <v/>
      </c>
      <c r="AE60" s="91">
        <f t="array" ref="AE60">IF(AE$4&lt;$D60,0,IF(AE$4&gt;$F$21,0,IF(AE$4=$F$21,$F60-SUM($Z60:AD60),MIN($F60*INDEX($AA$24:$DB$24,AE$4-$D60+1),$F60-SUM($Z60:AD60)))))</f>
        <v/>
      </c>
      <c r="AF60" s="91">
        <f t="array" ref="AF60">IF(AF$4&lt;$D60,0,IF(AF$4&gt;$F$21,0,IF(AF$4=$F$21,$F60-SUM($Z60:AE60),MIN($F60*INDEX($AA$24:$DB$24,AF$4-$D60+1),$F60-SUM($Z60:AE60)))))</f>
        <v/>
      </c>
      <c r="AG60" s="91">
        <f t="array" ref="AG60">IF(AG$4&lt;$D60,0,IF(AG$4&gt;$F$21,0,IF(AG$4=$F$21,$F60-SUM($Z60:AF60),MIN($F60*INDEX($AA$24:$DB$24,AG$4-$D60+1),$F60-SUM($Z60:AF60)))))</f>
        <v/>
      </c>
      <c r="AH60" s="91">
        <f t="array" ref="AH60">IF(AH$4&lt;$D60,0,IF(AH$4&gt;$F$21,0,IF(AH$4=$F$21,$F60-SUM($Z60:AG60),MIN($F60*INDEX($AA$24:$DB$24,AH$4-$D60+1),$F60-SUM($Z60:AG60)))))</f>
        <v/>
      </c>
      <c r="AI60" s="91">
        <f t="array" ref="AI60">IF(AI$4&lt;$D60,0,IF(AI$4&gt;$F$21,0,IF(AI$4=$F$21,$F60-SUM($Z60:AH60),MIN($F60*INDEX($AA$24:$DB$24,AI$4-$D60+1),$F60-SUM($Z60:AH60)))))</f>
        <v/>
      </c>
      <c r="AJ60" s="91">
        <f t="array" ref="AJ60">IF(AJ$4&lt;$D60,0,IF(AJ$4&gt;$F$21,0,IF(AJ$4=$F$21,$F60-SUM($Z60:AI60),MIN($F60*INDEX($AA$24:$DB$24,AJ$4-$D60+1),$F60-SUM($Z60:AI60)))))</f>
        <v/>
      </c>
      <c r="AK60" s="91">
        <f t="array" ref="AK60">IF(AK$4&lt;$D60,0,IF(AK$4&gt;$F$21,0,IF(AK$4=$F$21,$F60-SUM($Z60:AJ60),MIN($F60*INDEX($AA$24:$DB$24,AK$4-$D60+1),$F60-SUM($Z60:AJ60)))))</f>
        <v/>
      </c>
      <c r="AL60" s="91">
        <f t="array" ref="AL60">IF(AL$4&lt;$D60,0,IF(AL$4&gt;$F$21,0,IF(AL$4=$F$21,$F60-SUM($Z60:AK60),MIN($F60*INDEX($AA$24:$DB$24,AL$4-$D60+1),$F60-SUM($Z60:AK60)))))</f>
        <v/>
      </c>
      <c r="AM60" s="91">
        <f t="array" ref="AM60">IF(AM$4&lt;$D60,0,IF(AM$4&gt;$F$21,0,IF(AM$4=$F$21,$F60-SUM($Z60:AL60),MIN($F60*INDEX($AA$24:$DB$24,AM$4-$D60+1),$F60-SUM($Z60:AL60)))))</f>
        <v/>
      </c>
      <c r="AN60" s="91">
        <f t="array" ref="AN60">IF(AN$4&lt;$D60,0,IF(AN$4&gt;$F$21,0,IF(AN$4=$F$21,$F60-SUM($Z60:AM60),MIN($F60*INDEX($AA$24:$DB$24,AN$4-$D60+1),$F60-SUM($Z60:AM60)))))</f>
        <v/>
      </c>
      <c r="AO60" s="91">
        <f t="array" ref="AO60">IF(AO$4&lt;$D60,0,IF(AO$4&gt;$F$21,0,IF(AO$4=$F$21,$F60-SUM($Z60:AN60),MIN($F60*INDEX($AA$24:$DB$24,AO$4-$D60+1),$F60-SUM($Z60:AN60)))))</f>
        <v/>
      </c>
      <c r="AP60" s="91">
        <f t="array" ref="AP60">IF(AP$4&lt;$D60,0,IF(AP$4&gt;$F$21,0,IF(AP$4=$F$21,$F60-SUM($Z60:AO60),MIN($F60*INDEX($AA$24:$DB$24,AP$4-$D60+1),$F60-SUM($Z60:AO60)))))</f>
        <v/>
      </c>
      <c r="AQ60" s="91">
        <f t="array" ref="AQ60">IF(AQ$4&lt;$D60,0,IF(AQ$4&gt;$F$21,0,IF(AQ$4=$F$21,$F60-SUM($Z60:AP60),MIN($F60*INDEX($AA$24:$DB$24,AQ$4-$D60+1),$F60-SUM($Z60:AP60)))))</f>
        <v/>
      </c>
      <c r="AR60" s="91">
        <f t="array" ref="AR60">IF(AR$4&lt;$D60,0,IF(AR$4&gt;$F$21,0,IF(AR$4=$F$21,$F60-SUM($Z60:AQ60),MIN($F60*INDEX($AA$24:$DB$24,AR$4-$D60+1),$F60-SUM($Z60:AQ60)))))</f>
        <v/>
      </c>
      <c r="AS60" s="91">
        <f t="array" ref="AS60">IF(AS$4&lt;$D60,0,IF(AS$4&gt;$F$21,0,IF(AS$4=$F$21,$F60-SUM($Z60:AR60),MIN($F60*INDEX($AA$24:$DB$24,AS$4-$D60+1),$F60-SUM($Z60:AR60)))))</f>
        <v/>
      </c>
      <c r="AT60" s="91">
        <f t="array" ref="AT60">IF(AT$4&lt;$D60,0,IF(AT$4&gt;$F$21,0,IF(AT$4=$F$21,$F60-SUM($Z60:AS60),MIN($F60*INDEX($AA$24:$DB$24,AT$4-$D60+1),$F60-SUM($Z60:AS60)))))</f>
        <v/>
      </c>
      <c r="AU60" s="91">
        <f t="array" ref="AU60">IF(AU$4&lt;$D60,0,IF(AU$4&gt;$F$21,0,IF(AU$4=$F$21,$F60-SUM($Z60:AT60),MIN($F60*INDEX($AA$24:$DB$24,AU$4-$D60+1),$F60-SUM($Z60:AT60)))))</f>
        <v/>
      </c>
      <c r="AV60" s="91">
        <f t="array" ref="AV60">IF(AV$4&lt;$D60,0,IF(AV$4&gt;$F$21,0,IF(AV$4=$F$21,$F60-SUM($Z60:AU60),MIN($F60*INDEX($AA$24:$DB$24,AV$4-$D60+1),$F60-SUM($Z60:AU60)))))</f>
        <v/>
      </c>
      <c r="AW60" s="91">
        <f t="array" ref="AW60">IF(AW$4&lt;$D60,0,IF(AW$4&gt;$F$21,0,IF(AW$4=$F$21,$F60-SUM($Z60:AV60),MIN($F60*INDEX($AA$24:$DB$24,AW$4-$D60+1),$F60-SUM($Z60:AV60)))))</f>
        <v/>
      </c>
      <c r="AX60" s="91">
        <f t="array" ref="AX60">IF(AX$4&lt;$D60,0,IF(AX$4&gt;$F$21,0,IF(AX$4=$F$21,$F60-SUM($Z60:AW60),MIN($F60*INDEX($AA$24:$DB$24,AX$4-$D60+1),$F60-SUM($Z60:AW60)))))</f>
        <v/>
      </c>
      <c r="AY60" s="91">
        <f t="array" ref="AY60">IF(AY$4&lt;$D60,0,IF(AY$4&gt;$F$21,0,IF(AY$4=$F$21,$F60-SUM($Z60:AX60),MIN($F60*INDEX($AA$24:$DB$24,AY$4-$D60+1),$F60-SUM($Z60:AX60)))))</f>
        <v/>
      </c>
      <c r="AZ60" s="91">
        <f t="array" ref="AZ60">IF(AZ$4&lt;$D60,0,IF(AZ$4&gt;$F$21,0,IF(AZ$4=$F$21,$F60-SUM($Z60:AY60),MIN($F60*INDEX($AA$24:$DB$24,AZ$4-$D60+1),$F60-SUM($Z60:AY60)))))</f>
        <v/>
      </c>
      <c r="BA60" s="91">
        <f t="array" ref="BA60">IF(BA$4&lt;$D60,0,IF(BA$4&gt;$F$21,0,IF(BA$4=$F$21,$F60-SUM($Z60:AZ60),MIN($F60*INDEX($AA$24:$DB$24,BA$4-$D60+1),$F60-SUM($Z60:AZ60)))))</f>
        <v/>
      </c>
      <c r="BB60" s="91">
        <f t="array" ref="BB60">IF(BB$4&lt;$D60,0,IF(BB$4&gt;$F$21,0,IF(BB$4=$F$21,$F60-SUM($Z60:BA60),MIN($F60*INDEX($AA$24:$DB$24,BB$4-$D60+1),$F60-SUM($Z60:BA60)))))</f>
        <v/>
      </c>
      <c r="BC60" s="91">
        <f t="array" ref="BC60">IF(BC$4&lt;$D60,0,IF(BC$4&gt;$F$21,0,IF(BC$4=$F$21,$F60-SUM($Z60:BB60),MIN($F60*INDEX($AA$24:$DB$24,BC$4-$D60+1),$F60-SUM($Z60:BB60)))))</f>
        <v/>
      </c>
      <c r="BD60" s="91">
        <f t="array" ref="BD60">IF(BD$4&lt;$D60,0,IF(BD$4&gt;$F$21,0,IF(BD$4=$F$21,$F60-SUM($Z60:BC60),MIN($F60*INDEX($AA$24:$DB$24,BD$4-$D60+1),$F60-SUM($Z60:BC60)))))</f>
        <v/>
      </c>
      <c r="BE60" s="91">
        <f t="array" ref="BE60">IF(BE$4&lt;$D60,0,IF(BE$4&gt;$F$21,0,IF(BE$4=$F$21,$F60-SUM($Z60:BD60),MIN($F60*INDEX($AA$24:$DB$24,BE$4-$D60+1),$F60-SUM($Z60:BD60)))))</f>
        <v/>
      </c>
      <c r="BF60" s="91">
        <f t="array" ref="BF60">IF(BF$4&lt;$D60,0,IF(BF$4&gt;$F$21,0,IF(BF$4=$F$21,$F60-SUM($Z60:BE60),MIN($F60*INDEX($AA$24:$DB$24,BF$4-$D60+1),$F60-SUM($Z60:BE60)))))</f>
        <v/>
      </c>
      <c r="BG60" s="91">
        <f t="array" ref="BG60">IF(BG$4&lt;$D60,0,IF(BG$4&gt;$F$21,0,IF(BG$4=$F$21,$F60-SUM($Z60:BF60),MIN($F60*INDEX($AA$24:$DB$24,BG$4-$D60+1),$F60-SUM($Z60:BF60)))))</f>
        <v/>
      </c>
      <c r="BH60" s="91">
        <f t="array" ref="BH60">IF(BH$4&lt;$D60,0,IF(BH$4&gt;$F$21,0,IF(BH$4=$F$21,$F60-SUM($Z60:BG60),MIN($F60*INDEX($AA$24:$DB$24,BH$4-$D60+1),$F60-SUM($Z60:BG60)))))</f>
        <v/>
      </c>
      <c r="BI60" s="91">
        <f t="array" ref="BI60">IF(BI$4&lt;$D60,0,IF(BI$4&gt;$F$21,0,IF(BI$4=$F$21,$F60-SUM($Z60:BH60),MIN($F60*INDEX($AA$24:$DB$24,BI$4-$D60+1),$F60-SUM($Z60:BH60)))))</f>
        <v/>
      </c>
      <c r="BJ60" s="91">
        <f t="array" ref="BJ60">IF(BJ$4&lt;$D60,0,IF(BJ$4&gt;$F$21,0,IF(BJ$4=$F$21,$F60-SUM($Z60:BI60),MIN($F60*INDEX($AA$24:$DB$24,BJ$4-$D60+1),$F60-SUM($Z60:BI60)))))</f>
        <v/>
      </c>
      <c r="BK60" s="91">
        <f t="array" ref="BK60">IF(BK$4&lt;$D60,0,IF(BK$4&gt;$F$21,0,IF(BK$4=$F$21,$F60-SUM($Z60:BJ60),MIN($F60*INDEX($AA$24:$DB$24,BK$4-$D60+1),$F60-SUM($Z60:BJ60)))))</f>
        <v/>
      </c>
      <c r="BL60" s="91">
        <f t="array" ref="BL60">IF(BL$4&lt;$D60,0,IF(BL$4&gt;$F$21,0,IF(BL$4=$F$21,$F60-SUM($Z60:BK60),MIN($F60*INDEX($AA$24:$DB$24,BL$4-$D60+1),$F60-SUM($Z60:BK60)))))</f>
        <v/>
      </c>
      <c r="BM60" s="91">
        <f t="array" ref="BM60">IF(BM$4&lt;$D60,0,IF(BM$4&gt;$F$21,0,IF(BM$4=$F$21,$F60-SUM($Z60:BL60),MIN($F60*INDEX($AA$24:$DB$24,BM$4-$D60+1),$F60-SUM($Z60:BL60)))))</f>
        <v/>
      </c>
      <c r="BN60" s="91">
        <f t="array" ref="BN60">IF(BN$4&lt;$D60,0,IF(BN$4&gt;$F$21,0,IF(BN$4=$F$21,$F60-SUM($Z60:BM60),MIN($F60*INDEX($AA$24:$DB$24,BN$4-$D60+1),$F60-SUM($Z60:BM60)))))</f>
        <v/>
      </c>
      <c r="BO60" s="91">
        <f t="array" ref="BO60">IF(BO$4&lt;$D60,0,IF(BO$4&gt;$F$21,0,IF(BO$4=$F$21,$F60-SUM($Z60:BN60),MIN($F60*INDEX($AA$24:$DB$24,BO$4-$D60+1),$F60-SUM($Z60:BN60)))))</f>
        <v/>
      </c>
      <c r="BP60" s="91">
        <f t="array" ref="BP60">IF(BP$4&lt;$D60,0,IF(BP$4&gt;$F$21,0,IF(BP$4=$F$21,$F60-SUM($Z60:BO60),MIN($F60*INDEX($AA$24:$DB$24,BP$4-$D60+1),$F60-SUM($Z60:BO60)))))</f>
        <v/>
      </c>
      <c r="BQ60" s="91">
        <f t="array" ref="BQ60">IF(BQ$4&lt;$D60,0,IF(BQ$4&gt;$F$21,0,IF(BQ$4=$F$21,$F60-SUM($Z60:BP60),MIN($F60*INDEX($AA$24:$DB$24,BQ$4-$D60+1),$F60-SUM($Z60:BP60)))))</f>
        <v/>
      </c>
      <c r="BR60" s="91">
        <f t="array" ref="BR60">IF(BR$4&lt;$D60,0,IF(BR$4&gt;$F$21,0,IF(BR$4=$F$21,$F60-SUM($Z60:BQ60),MIN($F60*INDEX($AA$24:$DB$24,BR$4-$D60+1),$F60-SUM($Z60:BQ60)))))</f>
        <v/>
      </c>
      <c r="BS60" s="91">
        <f t="array" ref="BS60">IF(BS$4&lt;$D60,0,IF(BS$4&gt;$F$21,0,IF(BS$4=$F$21,$F60-SUM($Z60:BR60),MIN($F60*INDEX($AA$24:$DB$24,BS$4-$D60+1),$F60-SUM($Z60:BR60)))))</f>
        <v/>
      </c>
      <c r="BT60" s="91">
        <f t="array" ref="BT60">IF(BT$4&lt;$D60,0,IF(BT$4&gt;$F$21,0,IF(BT$4=$F$21,$F60-SUM($Z60:BS60),MIN($F60*INDEX($AA$24:$DB$24,BT$4-$D60+1),$F60-SUM($Z60:BS60)))))</f>
        <v/>
      </c>
      <c r="BU60" s="91">
        <f t="array" ref="BU60">IF(BU$4&lt;$D60,0,IF(BU$4&gt;$F$21,0,IF(BU$4=$F$21,$F60-SUM($Z60:BT60),MIN($F60*INDEX($AA$24:$DB$24,BU$4-$D60+1),$F60-SUM($Z60:BT60)))))</f>
        <v/>
      </c>
      <c r="BV60" s="91">
        <f t="array" ref="BV60">IF(BV$4&lt;$D60,0,IF(BV$4&gt;$F$21,0,IF(BV$4=$F$21,$F60-SUM($Z60:BU60),MIN($F60*INDEX($AA$24:$DB$24,BV$4-$D60+1),$F60-SUM($Z60:BU60)))))</f>
        <v/>
      </c>
      <c r="BW60" s="91">
        <f t="array" ref="BW60">IF(BW$4&lt;$D60,0,IF(BW$4&gt;$F$21,0,IF(BW$4=$F$21,$F60-SUM($Z60:BV60),MIN($F60*INDEX($AA$24:$DB$24,BW$4-$D60+1),$F60-SUM($Z60:BV60)))))</f>
        <v/>
      </c>
      <c r="BX60" s="91">
        <f t="array" ref="BX60">IF(BX$4&lt;$D60,0,IF(BX$4&gt;$F$21,0,IF(BX$4=$F$21,$F60-SUM($Z60:BW60),MIN($F60*INDEX($AA$24:$DB$24,BX$4-$D60+1),$F60-SUM($Z60:BW60)))))</f>
        <v/>
      </c>
      <c r="BY60" s="91">
        <f t="array" ref="BY60">IF(BY$4&lt;$D60,0,IF(BY$4&gt;$F$21,0,IF(BY$4=$F$21,$F60-SUM($Z60:BX60),MIN($F60*INDEX($AA$24:$DB$24,BY$4-$D60+1),$F60-SUM($Z60:BX60)))))</f>
        <v/>
      </c>
      <c r="BZ60" s="91">
        <f t="array" ref="BZ60">IF(BZ$4&lt;$D60,0,IF(BZ$4&gt;$F$21,0,IF(BZ$4=$F$21,$F60-SUM($Z60:BY60),MIN($F60*INDEX($AA$24:$DB$24,BZ$4-$D60+1),$F60-SUM($Z60:BY60)))))</f>
        <v/>
      </c>
      <c r="CA60" s="91">
        <f t="array" ref="CA60">IF(CA$4&lt;$D60,0,IF(CA$4&gt;$F$21,0,IF(CA$4=$F$21,$F60-SUM($Z60:BZ60),MIN($F60*INDEX($AA$24:$DB$24,CA$4-$D60+1),$F60-SUM($Z60:BZ60)))))</f>
        <v/>
      </c>
      <c r="CB60" s="91">
        <f t="array" ref="CB60">IF(CB$4&lt;$D60,0,IF(CB$4&gt;$F$21,0,IF(CB$4=$F$21,$F60-SUM($Z60:CA60),MIN($F60*INDEX($AA$24:$DB$24,CB$4-$D60+1),$F60-SUM($Z60:CA60)))))</f>
        <v/>
      </c>
      <c r="CC60" s="91">
        <f t="array" ref="CC60">IF(CC$4&lt;$D60,0,IF(CC$4&gt;$F$21,0,IF(CC$4=$F$21,$F60-SUM($Z60:CB60),MIN($F60*INDEX($AA$24:$DB$24,CC$4-$D60+1),$F60-SUM($Z60:CB60)))))</f>
        <v/>
      </c>
      <c r="CD60" s="91">
        <f t="array" ref="CD60">IF(CD$4&lt;$D60,0,IF(CD$4&gt;$F$21,0,IF(CD$4=$F$21,$F60-SUM($Z60:CC60),MIN($F60*INDEX($AA$24:$DB$24,CD$4-$D60+1),$F60-SUM($Z60:CC60)))))</f>
        <v/>
      </c>
      <c r="CE60" s="91">
        <f t="array" ref="CE60">IF(CE$4&lt;$D60,0,IF(CE$4&gt;$F$21,0,IF(CE$4=$F$21,$F60-SUM($Z60:CD60),MIN($F60*INDEX($AA$24:$DB$24,CE$4-$D60+1),$F60-SUM($Z60:CD60)))))</f>
        <v/>
      </c>
      <c r="CF60" s="91">
        <f t="array" ref="CF60">IF(CF$4&lt;$D60,0,IF(CF$4&gt;$F$21,0,IF(CF$4=$F$21,$F60-SUM($Z60:CE60),MIN($F60*INDEX($AA$24:$DB$24,CF$4-$D60+1),$F60-SUM($Z60:CE60)))))</f>
        <v/>
      </c>
      <c r="CG60" s="91">
        <f t="array" ref="CG60">IF(CG$4&lt;$D60,0,IF(CG$4&gt;$F$21,0,IF(CG$4=$F$21,$F60-SUM($Z60:CF60),MIN($F60*INDEX($AA$24:$DB$24,CG$4-$D60+1),$F60-SUM($Z60:CF60)))))</f>
        <v/>
      </c>
      <c r="CH60" s="91">
        <f t="array" ref="CH60">IF(CH$4&lt;$D60,0,IF(CH$4&gt;$F$21,0,IF(CH$4=$F$21,$F60-SUM($Z60:CG60),MIN($F60*INDEX($AA$24:$DB$24,CH$4-$D60+1),$F60-SUM($Z60:CG60)))))</f>
        <v/>
      </c>
      <c r="CI60" s="91">
        <f t="array" ref="CI60">IF(CI$4&lt;$D60,0,IF(CI$4&gt;$F$21,0,IF(CI$4=$F$21,$F60-SUM($Z60:CH60),MIN($F60*INDEX($AA$24:$DB$24,CI$4-$D60+1),$F60-SUM($Z60:CH60)))))</f>
        <v/>
      </c>
      <c r="CJ60" s="91">
        <f t="array" ref="CJ60">IF(CJ$4&lt;$D60,0,IF(CJ$4&gt;$F$21,0,IF(CJ$4=$F$21,$F60-SUM($Z60:CI60),MIN($F60*INDEX($AA$24:$DB$24,CJ$4-$D60+1),$F60-SUM($Z60:CI60)))))</f>
        <v/>
      </c>
      <c r="CK60" s="91">
        <f t="array" ref="CK60">IF(CK$4&lt;$D60,0,IF(CK$4&gt;$F$21,0,IF(CK$4=$F$21,$F60-SUM($Z60:CJ60),MIN($F60*INDEX($AA$24:$DB$24,CK$4-$D60+1),$F60-SUM($Z60:CJ60)))))</f>
        <v/>
      </c>
      <c r="CL60" s="91">
        <f t="array" ref="CL60">IF(CL$4&lt;$D60,0,IF(CL$4&gt;$F$21,0,IF(CL$4=$F$21,$F60-SUM($Z60:CK60),MIN($F60*INDEX($AA$24:$DB$24,CL$4-$D60+1),$F60-SUM($Z60:CK60)))))</f>
        <v/>
      </c>
      <c r="CM60" s="91">
        <f t="array" ref="CM60">IF(CM$4&lt;$D60,0,IF(CM$4&gt;$F$21,0,IF(CM$4=$F$21,$F60-SUM($Z60:CL60),MIN($F60*INDEX($AA$24:$DB$24,CM$4-$D60+1),$F60-SUM($Z60:CL60)))))</f>
        <v/>
      </c>
      <c r="CN60" s="91">
        <f t="array" ref="CN60">IF(CN$4&lt;$D60,0,IF(CN$4&gt;$F$21,0,IF(CN$4=$F$21,$F60-SUM($Z60:CM60),MIN($F60*INDEX($AA$24:$DB$24,CN$4-$D60+1),$F60-SUM($Z60:CM60)))))</f>
        <v/>
      </c>
      <c r="CO60" s="91">
        <f t="array" ref="CO60">IF(CO$4&lt;$D60,0,IF(CO$4&gt;$F$21,0,IF(CO$4=$F$21,$F60-SUM($Z60:CN60),MIN($F60*INDEX($AA$24:$DB$24,CO$4-$D60+1),$F60-SUM($Z60:CN60)))))</f>
        <v/>
      </c>
      <c r="CP60" s="91">
        <f t="array" ref="CP60">IF(CP$4&lt;$D60,0,IF(CP$4&gt;$F$21,0,IF(CP$4=$F$21,$F60-SUM($Z60:CO60),MIN($F60*INDEX($AA$24:$DB$24,CP$4-$D60+1),$F60-SUM($Z60:CO60)))))</f>
        <v/>
      </c>
      <c r="CQ60" s="91">
        <f t="array" ref="CQ60">IF(CQ$4&lt;$D60,0,IF(CQ$4&gt;$F$21,0,IF(CQ$4=$F$21,$F60-SUM($Z60:CP60),MIN($F60*INDEX($AA$24:$DB$24,CQ$4-$D60+1),$F60-SUM($Z60:CP60)))))</f>
        <v/>
      </c>
      <c r="CR60" s="91">
        <f t="array" ref="CR60">IF(CR$4&lt;$D60,0,IF(CR$4&gt;$F$21,0,IF(CR$4=$F$21,$F60-SUM($Z60:CQ60),MIN($F60*INDEX($AA$24:$DB$24,CR$4-$D60+1),$F60-SUM($Z60:CQ60)))))</f>
        <v/>
      </c>
      <c r="CS60" s="91">
        <f t="array" ref="CS60">IF(CS$4&lt;$D60,0,IF(CS$4&gt;$F$21,0,IF(CS$4=$F$21,$F60-SUM($Z60:CR60),MIN($F60*INDEX($AA$24:$DB$24,CS$4-$D60+1),$F60-SUM($Z60:CR60)))))</f>
        <v/>
      </c>
      <c r="CT60" s="91">
        <f t="array" ref="CT60">IF(CT$4&lt;$D60,0,IF(CT$4&gt;$F$21,0,IF(CT$4=$F$21,$F60-SUM($Z60:CS60),MIN($F60*INDEX($AA$24:$DB$24,CT$4-$D60+1),$F60-SUM($Z60:CS60)))))</f>
        <v/>
      </c>
      <c r="CU60" s="91">
        <f t="array" ref="CU60">IF(CU$4&lt;$D60,0,IF(CU$4&gt;$F$21,0,IF(CU$4=$F$21,$F60-SUM($Z60:CT60),MIN($F60*INDEX($AA$24:$DB$24,CU$4-$D60+1),$F60-SUM($Z60:CT60)))))</f>
        <v/>
      </c>
      <c r="CV60" s="91">
        <f t="array" ref="CV60">IF(CV$4&lt;$D60,0,IF(CV$4&gt;$F$21,0,IF(CV$4=$F$21,$F60-SUM($Z60:CU60),MIN($F60*INDEX($AA$24:$DB$24,CV$4-$D60+1),$F60-SUM($Z60:CU60)))))</f>
        <v/>
      </c>
      <c r="CW60" s="91">
        <f t="array" ref="CW60">IF(CW$4&lt;$D60,0,IF(CW$4&gt;$F$21,0,IF(CW$4=$F$21,$F60-SUM($Z60:CV60),MIN($F60*INDEX($AA$24:$DB$24,CW$4-$D60+1),$F60-SUM($Z60:CV60)))))</f>
        <v/>
      </c>
      <c r="CX60" s="91">
        <f t="array" ref="CX60">IF(CX$4&lt;$D60,0,IF(CX$4&gt;$F$21,0,IF(CX$4=$F$21,$F60-SUM($Z60:CW60),MIN($F60*INDEX($AA$24:$DB$24,CX$4-$D60+1),$F60-SUM($Z60:CW60)))))</f>
        <v/>
      </c>
      <c r="CY60" s="91">
        <f t="array" ref="CY60">IF(CY$4&lt;$D60,0,IF(CY$4&gt;$F$21,0,IF(CY$4=$F$21,$F60-SUM($Z60:CX60),MIN($F60*INDEX($AA$24:$DB$24,CY$4-$D60+1),$F60-SUM($Z60:CX60)))))</f>
        <v/>
      </c>
      <c r="CZ60" s="91">
        <f t="array" ref="CZ60">IF(CZ$4&lt;$D60,0,IF(CZ$4&gt;$F$21,0,IF(CZ$4=$F$21,$F60-SUM($Z60:CY60),MIN($F60*INDEX($AA$24:$DB$24,CZ$4-$D60+1),$F60-SUM($Z60:CY60)))))</f>
        <v/>
      </c>
      <c r="DA60" s="91">
        <f t="array" ref="DA60">IF(DA$4&lt;$D60,0,IF(DA$4&gt;$F$21,0,IF(DA$4=$F$21,$F60-SUM($Z60:CZ60),MIN($F60*INDEX($AA$24:$DB$24,DA$4-$D60+1),$F60-SUM($Z60:CZ60)))))</f>
        <v/>
      </c>
      <c r="DB60" s="91">
        <f t="array" ref="DB60">IF(DB$4&lt;$D60,0,IF(DB$4&gt;$F$21,0,IF(DB$4=$F$21,$F60-SUM($Z60:DA60),MIN($F60*INDEX($AA$24:$DB$24,DB$4-$D60+1),$F60-SUM($Z60:DA60)))))</f>
        <v/>
      </c>
    </row>
    <row r="61" outlineLevel="3">
      <c r="D61" s="2" t="n">
        <v>36</v>
      </c>
      <c r="E61" s="2" t="inlineStr">
        <is>
          <t>Total Capex Year 36</t>
        </is>
      </c>
      <c r="F61" s="87" t="n">
        <v>0</v>
      </c>
      <c r="G61" s="87">
        <f>SUM(AA61:DB61)-F61</f>
        <v/>
      </c>
      <c r="AA61" s="91">
        <f t="array" ref="AA61">IF(AA$4&lt;$D61,0,IF(AA$4&gt;$F$21,0,IF(AA$4=$F$21,$F61-SUM($Z61:Z61),MIN($F61*INDEX($AA$24:$DB$24,AA$4-$D61+1),$F61-SUM($Z61:Z61)))))</f>
        <v/>
      </c>
      <c r="AB61" s="91">
        <f t="array" ref="AB61">IF(AB$4&lt;$D61,0,IF(AB$4&gt;$F$21,0,IF(AB$4=$F$21,$F61-SUM($Z61:AA61),MIN($F61*INDEX($AA$24:$DB$24,AB$4-$D61+1),$F61-SUM($Z61:AA61)))))</f>
        <v/>
      </c>
      <c r="AC61" s="91">
        <f t="array" ref="AC61">IF(AC$4&lt;$D61,0,IF(AC$4&gt;$F$21,0,IF(AC$4=$F$21,$F61-SUM($Z61:AB61),MIN($F61*INDEX($AA$24:$DB$24,AC$4-$D61+1),$F61-SUM($Z61:AB61)))))</f>
        <v/>
      </c>
      <c r="AD61" s="91">
        <f t="array" ref="AD61">IF(AD$4&lt;$D61,0,IF(AD$4&gt;$F$21,0,IF(AD$4=$F$21,$F61-SUM($Z61:AC61),MIN($F61*INDEX($AA$24:$DB$24,AD$4-$D61+1),$F61-SUM($Z61:AC61)))))</f>
        <v/>
      </c>
      <c r="AE61" s="91">
        <f t="array" ref="AE61">IF(AE$4&lt;$D61,0,IF(AE$4&gt;$F$21,0,IF(AE$4=$F$21,$F61-SUM($Z61:AD61),MIN($F61*INDEX($AA$24:$DB$24,AE$4-$D61+1),$F61-SUM($Z61:AD61)))))</f>
        <v/>
      </c>
      <c r="AF61" s="91">
        <f t="array" ref="AF61">IF(AF$4&lt;$D61,0,IF(AF$4&gt;$F$21,0,IF(AF$4=$F$21,$F61-SUM($Z61:AE61),MIN($F61*INDEX($AA$24:$DB$24,AF$4-$D61+1),$F61-SUM($Z61:AE61)))))</f>
        <v/>
      </c>
      <c r="AG61" s="91">
        <f t="array" ref="AG61">IF(AG$4&lt;$D61,0,IF(AG$4&gt;$F$21,0,IF(AG$4=$F$21,$F61-SUM($Z61:AF61),MIN($F61*INDEX($AA$24:$DB$24,AG$4-$D61+1),$F61-SUM($Z61:AF61)))))</f>
        <v/>
      </c>
      <c r="AH61" s="91">
        <f t="array" ref="AH61">IF(AH$4&lt;$D61,0,IF(AH$4&gt;$F$21,0,IF(AH$4=$F$21,$F61-SUM($Z61:AG61),MIN($F61*INDEX($AA$24:$DB$24,AH$4-$D61+1),$F61-SUM($Z61:AG61)))))</f>
        <v/>
      </c>
      <c r="AI61" s="91">
        <f t="array" ref="AI61">IF(AI$4&lt;$D61,0,IF(AI$4&gt;$F$21,0,IF(AI$4=$F$21,$F61-SUM($Z61:AH61),MIN($F61*INDEX($AA$24:$DB$24,AI$4-$D61+1),$F61-SUM($Z61:AH61)))))</f>
        <v/>
      </c>
      <c r="AJ61" s="91">
        <f t="array" ref="AJ61">IF(AJ$4&lt;$D61,0,IF(AJ$4&gt;$F$21,0,IF(AJ$4=$F$21,$F61-SUM($Z61:AI61),MIN($F61*INDEX($AA$24:$DB$24,AJ$4-$D61+1),$F61-SUM($Z61:AI61)))))</f>
        <v/>
      </c>
      <c r="AK61" s="91">
        <f t="array" ref="AK61">IF(AK$4&lt;$D61,0,IF(AK$4&gt;$F$21,0,IF(AK$4=$F$21,$F61-SUM($Z61:AJ61),MIN($F61*INDEX($AA$24:$DB$24,AK$4-$D61+1),$F61-SUM($Z61:AJ61)))))</f>
        <v/>
      </c>
      <c r="AL61" s="91">
        <f t="array" ref="AL61">IF(AL$4&lt;$D61,0,IF(AL$4&gt;$F$21,0,IF(AL$4=$F$21,$F61-SUM($Z61:AK61),MIN($F61*INDEX($AA$24:$DB$24,AL$4-$D61+1),$F61-SUM($Z61:AK61)))))</f>
        <v/>
      </c>
      <c r="AM61" s="91">
        <f t="array" ref="AM61">IF(AM$4&lt;$D61,0,IF(AM$4&gt;$F$21,0,IF(AM$4=$F$21,$F61-SUM($Z61:AL61),MIN($F61*INDEX($AA$24:$DB$24,AM$4-$D61+1),$F61-SUM($Z61:AL61)))))</f>
        <v/>
      </c>
      <c r="AN61" s="91">
        <f t="array" ref="AN61">IF(AN$4&lt;$D61,0,IF(AN$4&gt;$F$21,0,IF(AN$4=$F$21,$F61-SUM($Z61:AM61),MIN($F61*INDEX($AA$24:$DB$24,AN$4-$D61+1),$F61-SUM($Z61:AM61)))))</f>
        <v/>
      </c>
      <c r="AO61" s="91">
        <f t="array" ref="AO61">IF(AO$4&lt;$D61,0,IF(AO$4&gt;$F$21,0,IF(AO$4=$F$21,$F61-SUM($Z61:AN61),MIN($F61*INDEX($AA$24:$DB$24,AO$4-$D61+1),$F61-SUM($Z61:AN61)))))</f>
        <v/>
      </c>
      <c r="AP61" s="91">
        <f t="array" ref="AP61">IF(AP$4&lt;$D61,0,IF(AP$4&gt;$F$21,0,IF(AP$4=$F$21,$F61-SUM($Z61:AO61),MIN($F61*INDEX($AA$24:$DB$24,AP$4-$D61+1),$F61-SUM($Z61:AO61)))))</f>
        <v/>
      </c>
      <c r="AQ61" s="91">
        <f t="array" ref="AQ61">IF(AQ$4&lt;$D61,0,IF(AQ$4&gt;$F$21,0,IF(AQ$4=$F$21,$F61-SUM($Z61:AP61),MIN($F61*INDEX($AA$24:$DB$24,AQ$4-$D61+1),$F61-SUM($Z61:AP61)))))</f>
        <v/>
      </c>
      <c r="AR61" s="91">
        <f t="array" ref="AR61">IF(AR$4&lt;$D61,0,IF(AR$4&gt;$F$21,0,IF(AR$4=$F$21,$F61-SUM($Z61:AQ61),MIN($F61*INDEX($AA$24:$DB$24,AR$4-$D61+1),$F61-SUM($Z61:AQ61)))))</f>
        <v/>
      </c>
      <c r="AS61" s="91">
        <f t="array" ref="AS61">IF(AS$4&lt;$D61,0,IF(AS$4&gt;$F$21,0,IF(AS$4=$F$21,$F61-SUM($Z61:AR61),MIN($F61*INDEX($AA$24:$DB$24,AS$4-$D61+1),$F61-SUM($Z61:AR61)))))</f>
        <v/>
      </c>
      <c r="AT61" s="91">
        <f t="array" ref="AT61">IF(AT$4&lt;$D61,0,IF(AT$4&gt;$F$21,0,IF(AT$4=$F$21,$F61-SUM($Z61:AS61),MIN($F61*INDEX($AA$24:$DB$24,AT$4-$D61+1),$F61-SUM($Z61:AS61)))))</f>
        <v/>
      </c>
      <c r="AU61" s="91">
        <f t="array" ref="AU61">IF(AU$4&lt;$D61,0,IF(AU$4&gt;$F$21,0,IF(AU$4=$F$21,$F61-SUM($Z61:AT61),MIN($F61*INDEX($AA$24:$DB$24,AU$4-$D61+1),$F61-SUM($Z61:AT61)))))</f>
        <v/>
      </c>
      <c r="AV61" s="91">
        <f t="array" ref="AV61">IF(AV$4&lt;$D61,0,IF(AV$4&gt;$F$21,0,IF(AV$4=$F$21,$F61-SUM($Z61:AU61),MIN($F61*INDEX($AA$24:$DB$24,AV$4-$D61+1),$F61-SUM($Z61:AU61)))))</f>
        <v/>
      </c>
      <c r="AW61" s="91">
        <f t="array" ref="AW61">IF(AW$4&lt;$D61,0,IF(AW$4&gt;$F$21,0,IF(AW$4=$F$21,$F61-SUM($Z61:AV61),MIN($F61*INDEX($AA$24:$DB$24,AW$4-$D61+1),$F61-SUM($Z61:AV61)))))</f>
        <v/>
      </c>
      <c r="AX61" s="91">
        <f t="array" ref="AX61">IF(AX$4&lt;$D61,0,IF(AX$4&gt;$F$21,0,IF(AX$4=$F$21,$F61-SUM($Z61:AW61),MIN($F61*INDEX($AA$24:$DB$24,AX$4-$D61+1),$F61-SUM($Z61:AW61)))))</f>
        <v/>
      </c>
      <c r="AY61" s="91">
        <f t="array" ref="AY61">IF(AY$4&lt;$D61,0,IF(AY$4&gt;$F$21,0,IF(AY$4=$F$21,$F61-SUM($Z61:AX61),MIN($F61*INDEX($AA$24:$DB$24,AY$4-$D61+1),$F61-SUM($Z61:AX61)))))</f>
        <v/>
      </c>
      <c r="AZ61" s="91">
        <f t="array" ref="AZ61">IF(AZ$4&lt;$D61,0,IF(AZ$4&gt;$F$21,0,IF(AZ$4=$F$21,$F61-SUM($Z61:AY61),MIN($F61*INDEX($AA$24:$DB$24,AZ$4-$D61+1),$F61-SUM($Z61:AY61)))))</f>
        <v/>
      </c>
      <c r="BA61" s="91">
        <f t="array" ref="BA61">IF(BA$4&lt;$D61,0,IF(BA$4&gt;$F$21,0,IF(BA$4=$F$21,$F61-SUM($Z61:AZ61),MIN($F61*INDEX($AA$24:$DB$24,BA$4-$D61+1),$F61-SUM($Z61:AZ61)))))</f>
        <v/>
      </c>
      <c r="BB61" s="91">
        <f t="array" ref="BB61">IF(BB$4&lt;$D61,0,IF(BB$4&gt;$F$21,0,IF(BB$4=$F$21,$F61-SUM($Z61:BA61),MIN($F61*INDEX($AA$24:$DB$24,BB$4-$D61+1),$F61-SUM($Z61:BA61)))))</f>
        <v/>
      </c>
      <c r="BC61" s="91">
        <f t="array" ref="BC61">IF(BC$4&lt;$D61,0,IF(BC$4&gt;$F$21,0,IF(BC$4=$F$21,$F61-SUM($Z61:BB61),MIN($F61*INDEX($AA$24:$DB$24,BC$4-$D61+1),$F61-SUM($Z61:BB61)))))</f>
        <v/>
      </c>
      <c r="BD61" s="91">
        <f t="array" ref="BD61">IF(BD$4&lt;$D61,0,IF(BD$4&gt;$F$21,0,IF(BD$4=$F$21,$F61-SUM($Z61:BC61),MIN($F61*INDEX($AA$24:$DB$24,BD$4-$D61+1),$F61-SUM($Z61:BC61)))))</f>
        <v/>
      </c>
      <c r="BE61" s="91">
        <f t="array" ref="BE61">IF(BE$4&lt;$D61,0,IF(BE$4&gt;$F$21,0,IF(BE$4=$F$21,$F61-SUM($Z61:BD61),MIN($F61*INDEX($AA$24:$DB$24,BE$4-$D61+1),$F61-SUM($Z61:BD61)))))</f>
        <v/>
      </c>
      <c r="BF61" s="91">
        <f t="array" ref="BF61">IF(BF$4&lt;$D61,0,IF(BF$4&gt;$F$21,0,IF(BF$4=$F$21,$F61-SUM($Z61:BE61),MIN($F61*INDEX($AA$24:$DB$24,BF$4-$D61+1),$F61-SUM($Z61:BE61)))))</f>
        <v/>
      </c>
      <c r="BG61" s="91">
        <f t="array" ref="BG61">IF(BG$4&lt;$D61,0,IF(BG$4&gt;$F$21,0,IF(BG$4=$F$21,$F61-SUM($Z61:BF61),MIN($F61*INDEX($AA$24:$DB$24,BG$4-$D61+1),$F61-SUM($Z61:BF61)))))</f>
        <v/>
      </c>
      <c r="BH61" s="91">
        <f t="array" ref="BH61">IF(BH$4&lt;$D61,0,IF(BH$4&gt;$F$21,0,IF(BH$4=$F$21,$F61-SUM($Z61:BG61),MIN($F61*INDEX($AA$24:$DB$24,BH$4-$D61+1),$F61-SUM($Z61:BG61)))))</f>
        <v/>
      </c>
      <c r="BI61" s="91">
        <f t="array" ref="BI61">IF(BI$4&lt;$D61,0,IF(BI$4&gt;$F$21,0,IF(BI$4=$F$21,$F61-SUM($Z61:BH61),MIN($F61*INDEX($AA$24:$DB$24,BI$4-$D61+1),$F61-SUM($Z61:BH61)))))</f>
        <v/>
      </c>
      <c r="BJ61" s="91">
        <f t="array" ref="BJ61">IF(BJ$4&lt;$D61,0,IF(BJ$4&gt;$F$21,0,IF(BJ$4=$F$21,$F61-SUM($Z61:BI61),MIN($F61*INDEX($AA$24:$DB$24,BJ$4-$D61+1),$F61-SUM($Z61:BI61)))))</f>
        <v/>
      </c>
      <c r="BK61" s="91">
        <f t="array" ref="BK61">IF(BK$4&lt;$D61,0,IF(BK$4&gt;$F$21,0,IF(BK$4=$F$21,$F61-SUM($Z61:BJ61),MIN($F61*INDEX($AA$24:$DB$24,BK$4-$D61+1),$F61-SUM($Z61:BJ61)))))</f>
        <v/>
      </c>
      <c r="BL61" s="91">
        <f t="array" ref="BL61">IF(BL$4&lt;$D61,0,IF(BL$4&gt;$F$21,0,IF(BL$4=$F$21,$F61-SUM($Z61:BK61),MIN($F61*INDEX($AA$24:$DB$24,BL$4-$D61+1),$F61-SUM($Z61:BK61)))))</f>
        <v/>
      </c>
      <c r="BM61" s="91">
        <f t="array" ref="BM61">IF(BM$4&lt;$D61,0,IF(BM$4&gt;$F$21,0,IF(BM$4=$F$21,$F61-SUM($Z61:BL61),MIN($F61*INDEX($AA$24:$DB$24,BM$4-$D61+1),$F61-SUM($Z61:BL61)))))</f>
        <v/>
      </c>
      <c r="BN61" s="91">
        <f t="array" ref="BN61">IF(BN$4&lt;$D61,0,IF(BN$4&gt;$F$21,0,IF(BN$4=$F$21,$F61-SUM($Z61:BM61),MIN($F61*INDEX($AA$24:$DB$24,BN$4-$D61+1),$F61-SUM($Z61:BM61)))))</f>
        <v/>
      </c>
      <c r="BO61" s="91">
        <f t="array" ref="BO61">IF(BO$4&lt;$D61,0,IF(BO$4&gt;$F$21,0,IF(BO$4=$F$21,$F61-SUM($Z61:BN61),MIN($F61*INDEX($AA$24:$DB$24,BO$4-$D61+1),$F61-SUM($Z61:BN61)))))</f>
        <v/>
      </c>
      <c r="BP61" s="91">
        <f t="array" ref="BP61">IF(BP$4&lt;$D61,0,IF(BP$4&gt;$F$21,0,IF(BP$4=$F$21,$F61-SUM($Z61:BO61),MIN($F61*INDEX($AA$24:$DB$24,BP$4-$D61+1),$F61-SUM($Z61:BO61)))))</f>
        <v/>
      </c>
      <c r="BQ61" s="91">
        <f t="array" ref="BQ61">IF(BQ$4&lt;$D61,0,IF(BQ$4&gt;$F$21,0,IF(BQ$4=$F$21,$F61-SUM($Z61:BP61),MIN($F61*INDEX($AA$24:$DB$24,BQ$4-$D61+1),$F61-SUM($Z61:BP61)))))</f>
        <v/>
      </c>
      <c r="BR61" s="91">
        <f t="array" ref="BR61">IF(BR$4&lt;$D61,0,IF(BR$4&gt;$F$21,0,IF(BR$4=$F$21,$F61-SUM($Z61:BQ61),MIN($F61*INDEX($AA$24:$DB$24,BR$4-$D61+1),$F61-SUM($Z61:BQ61)))))</f>
        <v/>
      </c>
      <c r="BS61" s="91">
        <f t="array" ref="BS61">IF(BS$4&lt;$D61,0,IF(BS$4&gt;$F$21,0,IF(BS$4=$F$21,$F61-SUM($Z61:BR61),MIN($F61*INDEX($AA$24:$DB$24,BS$4-$D61+1),$F61-SUM($Z61:BR61)))))</f>
        <v/>
      </c>
      <c r="BT61" s="91">
        <f t="array" ref="BT61">IF(BT$4&lt;$D61,0,IF(BT$4&gt;$F$21,0,IF(BT$4=$F$21,$F61-SUM($Z61:BS61),MIN($F61*INDEX($AA$24:$DB$24,BT$4-$D61+1),$F61-SUM($Z61:BS61)))))</f>
        <v/>
      </c>
      <c r="BU61" s="91">
        <f t="array" ref="BU61">IF(BU$4&lt;$D61,0,IF(BU$4&gt;$F$21,0,IF(BU$4=$F$21,$F61-SUM($Z61:BT61),MIN($F61*INDEX($AA$24:$DB$24,BU$4-$D61+1),$F61-SUM($Z61:BT61)))))</f>
        <v/>
      </c>
      <c r="BV61" s="91">
        <f t="array" ref="BV61">IF(BV$4&lt;$D61,0,IF(BV$4&gt;$F$21,0,IF(BV$4=$F$21,$F61-SUM($Z61:BU61),MIN($F61*INDEX($AA$24:$DB$24,BV$4-$D61+1),$F61-SUM($Z61:BU61)))))</f>
        <v/>
      </c>
      <c r="BW61" s="91">
        <f t="array" ref="BW61">IF(BW$4&lt;$D61,0,IF(BW$4&gt;$F$21,0,IF(BW$4=$F$21,$F61-SUM($Z61:BV61),MIN($F61*INDEX($AA$24:$DB$24,BW$4-$D61+1),$F61-SUM($Z61:BV61)))))</f>
        <v/>
      </c>
      <c r="BX61" s="91">
        <f t="array" ref="BX61">IF(BX$4&lt;$D61,0,IF(BX$4&gt;$F$21,0,IF(BX$4=$F$21,$F61-SUM($Z61:BW61),MIN($F61*INDEX($AA$24:$DB$24,BX$4-$D61+1),$F61-SUM($Z61:BW61)))))</f>
        <v/>
      </c>
      <c r="BY61" s="91">
        <f t="array" ref="BY61">IF(BY$4&lt;$D61,0,IF(BY$4&gt;$F$21,0,IF(BY$4=$F$21,$F61-SUM($Z61:BX61),MIN($F61*INDEX($AA$24:$DB$24,BY$4-$D61+1),$F61-SUM($Z61:BX61)))))</f>
        <v/>
      </c>
      <c r="BZ61" s="91">
        <f t="array" ref="BZ61">IF(BZ$4&lt;$D61,0,IF(BZ$4&gt;$F$21,0,IF(BZ$4=$F$21,$F61-SUM($Z61:BY61),MIN($F61*INDEX($AA$24:$DB$24,BZ$4-$D61+1),$F61-SUM($Z61:BY61)))))</f>
        <v/>
      </c>
      <c r="CA61" s="91">
        <f t="array" ref="CA61">IF(CA$4&lt;$D61,0,IF(CA$4&gt;$F$21,0,IF(CA$4=$F$21,$F61-SUM($Z61:BZ61),MIN($F61*INDEX($AA$24:$DB$24,CA$4-$D61+1),$F61-SUM($Z61:BZ61)))))</f>
        <v/>
      </c>
      <c r="CB61" s="91">
        <f t="array" ref="CB61">IF(CB$4&lt;$D61,0,IF(CB$4&gt;$F$21,0,IF(CB$4=$F$21,$F61-SUM($Z61:CA61),MIN($F61*INDEX($AA$24:$DB$24,CB$4-$D61+1),$F61-SUM($Z61:CA61)))))</f>
        <v/>
      </c>
      <c r="CC61" s="91">
        <f t="array" ref="CC61">IF(CC$4&lt;$D61,0,IF(CC$4&gt;$F$21,0,IF(CC$4=$F$21,$F61-SUM($Z61:CB61),MIN($F61*INDEX($AA$24:$DB$24,CC$4-$D61+1),$F61-SUM($Z61:CB61)))))</f>
        <v/>
      </c>
      <c r="CD61" s="91">
        <f t="array" ref="CD61">IF(CD$4&lt;$D61,0,IF(CD$4&gt;$F$21,0,IF(CD$4=$F$21,$F61-SUM($Z61:CC61),MIN($F61*INDEX($AA$24:$DB$24,CD$4-$D61+1),$F61-SUM($Z61:CC61)))))</f>
        <v/>
      </c>
      <c r="CE61" s="91">
        <f t="array" ref="CE61">IF(CE$4&lt;$D61,0,IF(CE$4&gt;$F$21,0,IF(CE$4=$F$21,$F61-SUM($Z61:CD61),MIN($F61*INDEX($AA$24:$DB$24,CE$4-$D61+1),$F61-SUM($Z61:CD61)))))</f>
        <v/>
      </c>
      <c r="CF61" s="91">
        <f t="array" ref="CF61">IF(CF$4&lt;$D61,0,IF(CF$4&gt;$F$21,0,IF(CF$4=$F$21,$F61-SUM($Z61:CE61),MIN($F61*INDEX($AA$24:$DB$24,CF$4-$D61+1),$F61-SUM($Z61:CE61)))))</f>
        <v/>
      </c>
      <c r="CG61" s="91">
        <f t="array" ref="CG61">IF(CG$4&lt;$D61,0,IF(CG$4&gt;$F$21,0,IF(CG$4=$F$21,$F61-SUM($Z61:CF61),MIN($F61*INDEX($AA$24:$DB$24,CG$4-$D61+1),$F61-SUM($Z61:CF61)))))</f>
        <v/>
      </c>
      <c r="CH61" s="91">
        <f t="array" ref="CH61">IF(CH$4&lt;$D61,0,IF(CH$4&gt;$F$21,0,IF(CH$4=$F$21,$F61-SUM($Z61:CG61),MIN($F61*INDEX($AA$24:$DB$24,CH$4-$D61+1),$F61-SUM($Z61:CG61)))))</f>
        <v/>
      </c>
      <c r="CI61" s="91">
        <f t="array" ref="CI61">IF(CI$4&lt;$D61,0,IF(CI$4&gt;$F$21,0,IF(CI$4=$F$21,$F61-SUM($Z61:CH61),MIN($F61*INDEX($AA$24:$DB$24,CI$4-$D61+1),$F61-SUM($Z61:CH61)))))</f>
        <v/>
      </c>
      <c r="CJ61" s="91">
        <f t="array" ref="CJ61">IF(CJ$4&lt;$D61,0,IF(CJ$4&gt;$F$21,0,IF(CJ$4=$F$21,$F61-SUM($Z61:CI61),MIN($F61*INDEX($AA$24:$DB$24,CJ$4-$D61+1),$F61-SUM($Z61:CI61)))))</f>
        <v/>
      </c>
      <c r="CK61" s="91">
        <f t="array" ref="CK61">IF(CK$4&lt;$D61,0,IF(CK$4&gt;$F$21,0,IF(CK$4=$F$21,$F61-SUM($Z61:CJ61),MIN($F61*INDEX($AA$24:$DB$24,CK$4-$D61+1),$F61-SUM($Z61:CJ61)))))</f>
        <v/>
      </c>
      <c r="CL61" s="91">
        <f t="array" ref="CL61">IF(CL$4&lt;$D61,0,IF(CL$4&gt;$F$21,0,IF(CL$4=$F$21,$F61-SUM($Z61:CK61),MIN($F61*INDEX($AA$24:$DB$24,CL$4-$D61+1),$F61-SUM($Z61:CK61)))))</f>
        <v/>
      </c>
      <c r="CM61" s="91">
        <f t="array" ref="CM61">IF(CM$4&lt;$D61,0,IF(CM$4&gt;$F$21,0,IF(CM$4=$F$21,$F61-SUM($Z61:CL61),MIN($F61*INDEX($AA$24:$DB$24,CM$4-$D61+1),$F61-SUM($Z61:CL61)))))</f>
        <v/>
      </c>
      <c r="CN61" s="91">
        <f t="array" ref="CN61">IF(CN$4&lt;$D61,0,IF(CN$4&gt;$F$21,0,IF(CN$4=$F$21,$F61-SUM($Z61:CM61),MIN($F61*INDEX($AA$24:$DB$24,CN$4-$D61+1),$F61-SUM($Z61:CM61)))))</f>
        <v/>
      </c>
      <c r="CO61" s="91">
        <f t="array" ref="CO61">IF(CO$4&lt;$D61,0,IF(CO$4&gt;$F$21,0,IF(CO$4=$F$21,$F61-SUM($Z61:CN61),MIN($F61*INDEX($AA$24:$DB$24,CO$4-$D61+1),$F61-SUM($Z61:CN61)))))</f>
        <v/>
      </c>
      <c r="CP61" s="91">
        <f t="array" ref="CP61">IF(CP$4&lt;$D61,0,IF(CP$4&gt;$F$21,0,IF(CP$4=$F$21,$F61-SUM($Z61:CO61),MIN($F61*INDEX($AA$24:$DB$24,CP$4-$D61+1),$F61-SUM($Z61:CO61)))))</f>
        <v/>
      </c>
      <c r="CQ61" s="91">
        <f t="array" ref="CQ61">IF(CQ$4&lt;$D61,0,IF(CQ$4&gt;$F$21,0,IF(CQ$4=$F$21,$F61-SUM($Z61:CP61),MIN($F61*INDEX($AA$24:$DB$24,CQ$4-$D61+1),$F61-SUM($Z61:CP61)))))</f>
        <v/>
      </c>
      <c r="CR61" s="91">
        <f t="array" ref="CR61">IF(CR$4&lt;$D61,0,IF(CR$4&gt;$F$21,0,IF(CR$4=$F$21,$F61-SUM($Z61:CQ61),MIN($F61*INDEX($AA$24:$DB$24,CR$4-$D61+1),$F61-SUM($Z61:CQ61)))))</f>
        <v/>
      </c>
      <c r="CS61" s="91">
        <f t="array" ref="CS61">IF(CS$4&lt;$D61,0,IF(CS$4&gt;$F$21,0,IF(CS$4=$F$21,$F61-SUM($Z61:CR61),MIN($F61*INDEX($AA$24:$DB$24,CS$4-$D61+1),$F61-SUM($Z61:CR61)))))</f>
        <v/>
      </c>
      <c r="CT61" s="91">
        <f t="array" ref="CT61">IF(CT$4&lt;$D61,0,IF(CT$4&gt;$F$21,0,IF(CT$4=$F$21,$F61-SUM($Z61:CS61),MIN($F61*INDEX($AA$24:$DB$24,CT$4-$D61+1),$F61-SUM($Z61:CS61)))))</f>
        <v/>
      </c>
      <c r="CU61" s="91">
        <f t="array" ref="CU61">IF(CU$4&lt;$D61,0,IF(CU$4&gt;$F$21,0,IF(CU$4=$F$21,$F61-SUM($Z61:CT61),MIN($F61*INDEX($AA$24:$DB$24,CU$4-$D61+1),$F61-SUM($Z61:CT61)))))</f>
        <v/>
      </c>
      <c r="CV61" s="91">
        <f t="array" ref="CV61">IF(CV$4&lt;$D61,0,IF(CV$4&gt;$F$21,0,IF(CV$4=$F$21,$F61-SUM($Z61:CU61),MIN($F61*INDEX($AA$24:$DB$24,CV$4-$D61+1),$F61-SUM($Z61:CU61)))))</f>
        <v/>
      </c>
      <c r="CW61" s="91">
        <f t="array" ref="CW61">IF(CW$4&lt;$D61,0,IF(CW$4&gt;$F$21,0,IF(CW$4=$F$21,$F61-SUM($Z61:CV61),MIN($F61*INDEX($AA$24:$DB$24,CW$4-$D61+1),$F61-SUM($Z61:CV61)))))</f>
        <v/>
      </c>
      <c r="CX61" s="91">
        <f t="array" ref="CX61">IF(CX$4&lt;$D61,0,IF(CX$4&gt;$F$21,0,IF(CX$4=$F$21,$F61-SUM($Z61:CW61),MIN($F61*INDEX($AA$24:$DB$24,CX$4-$D61+1),$F61-SUM($Z61:CW61)))))</f>
        <v/>
      </c>
      <c r="CY61" s="91">
        <f t="array" ref="CY61">IF(CY$4&lt;$D61,0,IF(CY$4&gt;$F$21,0,IF(CY$4=$F$21,$F61-SUM($Z61:CX61),MIN($F61*INDEX($AA$24:$DB$24,CY$4-$D61+1),$F61-SUM($Z61:CX61)))))</f>
        <v/>
      </c>
      <c r="CZ61" s="91">
        <f t="array" ref="CZ61">IF(CZ$4&lt;$D61,0,IF(CZ$4&gt;$F$21,0,IF(CZ$4=$F$21,$F61-SUM($Z61:CY61),MIN($F61*INDEX($AA$24:$DB$24,CZ$4-$D61+1),$F61-SUM($Z61:CY61)))))</f>
        <v/>
      </c>
      <c r="DA61" s="91">
        <f t="array" ref="DA61">IF(DA$4&lt;$D61,0,IF(DA$4&gt;$F$21,0,IF(DA$4=$F$21,$F61-SUM($Z61:CZ61),MIN($F61*INDEX($AA$24:$DB$24,DA$4-$D61+1),$F61-SUM($Z61:CZ61)))))</f>
        <v/>
      </c>
      <c r="DB61" s="91">
        <f t="array" ref="DB61">IF(DB$4&lt;$D61,0,IF(DB$4&gt;$F$21,0,IF(DB$4=$F$21,$F61-SUM($Z61:DA61),MIN($F61*INDEX($AA$24:$DB$24,DB$4-$D61+1),$F61-SUM($Z61:DA61)))))</f>
        <v/>
      </c>
    </row>
    <row r="62" outlineLevel="3">
      <c r="D62" s="2" t="n">
        <v>37</v>
      </c>
      <c r="E62" s="2" t="inlineStr">
        <is>
          <t>Total Capex Year 37</t>
        </is>
      </c>
      <c r="F62" s="87" t="n">
        <v>0</v>
      </c>
      <c r="G62" s="87">
        <f>SUM(AA62:DB62)-F62</f>
        <v/>
      </c>
      <c r="AA62" s="91">
        <f t="array" ref="AA62">IF(AA$4&lt;$D62,0,IF(AA$4&gt;$F$21,0,IF(AA$4=$F$21,$F62-SUM($Z62:Z62),MIN($F62*INDEX($AA$24:$DB$24,AA$4-$D62+1),$F62-SUM($Z62:Z62)))))</f>
        <v/>
      </c>
      <c r="AB62" s="91">
        <f t="array" ref="AB62">IF(AB$4&lt;$D62,0,IF(AB$4&gt;$F$21,0,IF(AB$4=$F$21,$F62-SUM($Z62:AA62),MIN($F62*INDEX($AA$24:$DB$24,AB$4-$D62+1),$F62-SUM($Z62:AA62)))))</f>
        <v/>
      </c>
      <c r="AC62" s="91">
        <f t="array" ref="AC62">IF(AC$4&lt;$D62,0,IF(AC$4&gt;$F$21,0,IF(AC$4=$F$21,$F62-SUM($Z62:AB62),MIN($F62*INDEX($AA$24:$DB$24,AC$4-$D62+1),$F62-SUM($Z62:AB62)))))</f>
        <v/>
      </c>
      <c r="AD62" s="91">
        <f t="array" ref="AD62">IF(AD$4&lt;$D62,0,IF(AD$4&gt;$F$21,0,IF(AD$4=$F$21,$F62-SUM($Z62:AC62),MIN($F62*INDEX($AA$24:$DB$24,AD$4-$D62+1),$F62-SUM($Z62:AC62)))))</f>
        <v/>
      </c>
      <c r="AE62" s="91">
        <f t="array" ref="AE62">IF(AE$4&lt;$D62,0,IF(AE$4&gt;$F$21,0,IF(AE$4=$F$21,$F62-SUM($Z62:AD62),MIN($F62*INDEX($AA$24:$DB$24,AE$4-$D62+1),$F62-SUM($Z62:AD62)))))</f>
        <v/>
      </c>
      <c r="AF62" s="91">
        <f t="array" ref="AF62">IF(AF$4&lt;$D62,0,IF(AF$4&gt;$F$21,0,IF(AF$4=$F$21,$F62-SUM($Z62:AE62),MIN($F62*INDEX($AA$24:$DB$24,AF$4-$D62+1),$F62-SUM($Z62:AE62)))))</f>
        <v/>
      </c>
      <c r="AG62" s="91">
        <f t="array" ref="AG62">IF(AG$4&lt;$D62,0,IF(AG$4&gt;$F$21,0,IF(AG$4=$F$21,$F62-SUM($Z62:AF62),MIN($F62*INDEX($AA$24:$DB$24,AG$4-$D62+1),$F62-SUM($Z62:AF62)))))</f>
        <v/>
      </c>
      <c r="AH62" s="91">
        <f t="array" ref="AH62">IF(AH$4&lt;$D62,0,IF(AH$4&gt;$F$21,0,IF(AH$4=$F$21,$F62-SUM($Z62:AG62),MIN($F62*INDEX($AA$24:$DB$24,AH$4-$D62+1),$F62-SUM($Z62:AG62)))))</f>
        <v/>
      </c>
      <c r="AI62" s="91">
        <f t="array" ref="AI62">IF(AI$4&lt;$D62,0,IF(AI$4&gt;$F$21,0,IF(AI$4=$F$21,$F62-SUM($Z62:AH62),MIN($F62*INDEX($AA$24:$DB$24,AI$4-$D62+1),$F62-SUM($Z62:AH62)))))</f>
        <v/>
      </c>
      <c r="AJ62" s="91">
        <f t="array" ref="AJ62">IF(AJ$4&lt;$D62,0,IF(AJ$4&gt;$F$21,0,IF(AJ$4=$F$21,$F62-SUM($Z62:AI62),MIN($F62*INDEX($AA$24:$DB$24,AJ$4-$D62+1),$F62-SUM($Z62:AI62)))))</f>
        <v/>
      </c>
      <c r="AK62" s="91">
        <f t="array" ref="AK62">IF(AK$4&lt;$D62,0,IF(AK$4&gt;$F$21,0,IF(AK$4=$F$21,$F62-SUM($Z62:AJ62),MIN($F62*INDEX($AA$24:$DB$24,AK$4-$D62+1),$F62-SUM($Z62:AJ62)))))</f>
        <v/>
      </c>
      <c r="AL62" s="91">
        <f t="array" ref="AL62">IF(AL$4&lt;$D62,0,IF(AL$4&gt;$F$21,0,IF(AL$4=$F$21,$F62-SUM($Z62:AK62),MIN($F62*INDEX($AA$24:$DB$24,AL$4-$D62+1),$F62-SUM($Z62:AK62)))))</f>
        <v/>
      </c>
      <c r="AM62" s="91">
        <f t="array" ref="AM62">IF(AM$4&lt;$D62,0,IF(AM$4&gt;$F$21,0,IF(AM$4=$F$21,$F62-SUM($Z62:AL62),MIN($F62*INDEX($AA$24:$DB$24,AM$4-$D62+1),$F62-SUM($Z62:AL62)))))</f>
        <v/>
      </c>
      <c r="AN62" s="91">
        <f t="array" ref="AN62">IF(AN$4&lt;$D62,0,IF(AN$4&gt;$F$21,0,IF(AN$4=$F$21,$F62-SUM($Z62:AM62),MIN($F62*INDEX($AA$24:$DB$24,AN$4-$D62+1),$F62-SUM($Z62:AM62)))))</f>
        <v/>
      </c>
      <c r="AO62" s="91">
        <f t="array" ref="AO62">IF(AO$4&lt;$D62,0,IF(AO$4&gt;$F$21,0,IF(AO$4=$F$21,$F62-SUM($Z62:AN62),MIN($F62*INDEX($AA$24:$DB$24,AO$4-$D62+1),$F62-SUM($Z62:AN62)))))</f>
        <v/>
      </c>
      <c r="AP62" s="91">
        <f t="array" ref="AP62">IF(AP$4&lt;$D62,0,IF(AP$4&gt;$F$21,0,IF(AP$4=$F$21,$F62-SUM($Z62:AO62),MIN($F62*INDEX($AA$24:$DB$24,AP$4-$D62+1),$F62-SUM($Z62:AO62)))))</f>
        <v/>
      </c>
      <c r="AQ62" s="91">
        <f t="array" ref="AQ62">IF(AQ$4&lt;$D62,0,IF(AQ$4&gt;$F$21,0,IF(AQ$4=$F$21,$F62-SUM($Z62:AP62),MIN($F62*INDEX($AA$24:$DB$24,AQ$4-$D62+1),$F62-SUM($Z62:AP62)))))</f>
        <v/>
      </c>
      <c r="AR62" s="91">
        <f t="array" ref="AR62">IF(AR$4&lt;$D62,0,IF(AR$4&gt;$F$21,0,IF(AR$4=$F$21,$F62-SUM($Z62:AQ62),MIN($F62*INDEX($AA$24:$DB$24,AR$4-$D62+1),$F62-SUM($Z62:AQ62)))))</f>
        <v/>
      </c>
      <c r="AS62" s="91">
        <f t="array" ref="AS62">IF(AS$4&lt;$D62,0,IF(AS$4&gt;$F$21,0,IF(AS$4=$F$21,$F62-SUM($Z62:AR62),MIN($F62*INDEX($AA$24:$DB$24,AS$4-$D62+1),$F62-SUM($Z62:AR62)))))</f>
        <v/>
      </c>
      <c r="AT62" s="91">
        <f t="array" ref="AT62">IF(AT$4&lt;$D62,0,IF(AT$4&gt;$F$21,0,IF(AT$4=$F$21,$F62-SUM($Z62:AS62),MIN($F62*INDEX($AA$24:$DB$24,AT$4-$D62+1),$F62-SUM($Z62:AS62)))))</f>
        <v/>
      </c>
      <c r="AU62" s="91">
        <f t="array" ref="AU62">IF(AU$4&lt;$D62,0,IF(AU$4&gt;$F$21,0,IF(AU$4=$F$21,$F62-SUM($Z62:AT62),MIN($F62*INDEX($AA$24:$DB$24,AU$4-$D62+1),$F62-SUM($Z62:AT62)))))</f>
        <v/>
      </c>
      <c r="AV62" s="91">
        <f t="array" ref="AV62">IF(AV$4&lt;$D62,0,IF(AV$4&gt;$F$21,0,IF(AV$4=$F$21,$F62-SUM($Z62:AU62),MIN($F62*INDEX($AA$24:$DB$24,AV$4-$D62+1),$F62-SUM($Z62:AU62)))))</f>
        <v/>
      </c>
      <c r="AW62" s="91">
        <f t="array" ref="AW62">IF(AW$4&lt;$D62,0,IF(AW$4&gt;$F$21,0,IF(AW$4=$F$21,$F62-SUM($Z62:AV62),MIN($F62*INDEX($AA$24:$DB$24,AW$4-$D62+1),$F62-SUM($Z62:AV62)))))</f>
        <v/>
      </c>
      <c r="AX62" s="91">
        <f t="array" ref="AX62">IF(AX$4&lt;$D62,0,IF(AX$4&gt;$F$21,0,IF(AX$4=$F$21,$F62-SUM($Z62:AW62),MIN($F62*INDEX($AA$24:$DB$24,AX$4-$D62+1),$F62-SUM($Z62:AW62)))))</f>
        <v/>
      </c>
      <c r="AY62" s="91">
        <f t="array" ref="AY62">IF(AY$4&lt;$D62,0,IF(AY$4&gt;$F$21,0,IF(AY$4=$F$21,$F62-SUM($Z62:AX62),MIN($F62*INDEX($AA$24:$DB$24,AY$4-$D62+1),$F62-SUM($Z62:AX62)))))</f>
        <v/>
      </c>
      <c r="AZ62" s="91">
        <f t="array" ref="AZ62">IF(AZ$4&lt;$D62,0,IF(AZ$4&gt;$F$21,0,IF(AZ$4=$F$21,$F62-SUM($Z62:AY62),MIN($F62*INDEX($AA$24:$DB$24,AZ$4-$D62+1),$F62-SUM($Z62:AY62)))))</f>
        <v/>
      </c>
      <c r="BA62" s="91">
        <f t="array" ref="BA62">IF(BA$4&lt;$D62,0,IF(BA$4&gt;$F$21,0,IF(BA$4=$F$21,$F62-SUM($Z62:AZ62),MIN($F62*INDEX($AA$24:$DB$24,BA$4-$D62+1),$F62-SUM($Z62:AZ62)))))</f>
        <v/>
      </c>
      <c r="BB62" s="91">
        <f t="array" ref="BB62">IF(BB$4&lt;$D62,0,IF(BB$4&gt;$F$21,0,IF(BB$4=$F$21,$F62-SUM($Z62:BA62),MIN($F62*INDEX($AA$24:$DB$24,BB$4-$D62+1),$F62-SUM($Z62:BA62)))))</f>
        <v/>
      </c>
      <c r="BC62" s="91">
        <f t="array" ref="BC62">IF(BC$4&lt;$D62,0,IF(BC$4&gt;$F$21,0,IF(BC$4=$F$21,$F62-SUM($Z62:BB62),MIN($F62*INDEX($AA$24:$DB$24,BC$4-$D62+1),$F62-SUM($Z62:BB62)))))</f>
        <v/>
      </c>
      <c r="BD62" s="91">
        <f t="array" ref="BD62">IF(BD$4&lt;$D62,0,IF(BD$4&gt;$F$21,0,IF(BD$4=$F$21,$F62-SUM($Z62:BC62),MIN($F62*INDEX($AA$24:$DB$24,BD$4-$D62+1),$F62-SUM($Z62:BC62)))))</f>
        <v/>
      </c>
      <c r="BE62" s="91">
        <f t="array" ref="BE62">IF(BE$4&lt;$D62,0,IF(BE$4&gt;$F$21,0,IF(BE$4=$F$21,$F62-SUM($Z62:BD62),MIN($F62*INDEX($AA$24:$DB$24,BE$4-$D62+1),$F62-SUM($Z62:BD62)))))</f>
        <v/>
      </c>
      <c r="BF62" s="91">
        <f t="array" ref="BF62">IF(BF$4&lt;$D62,0,IF(BF$4&gt;$F$21,0,IF(BF$4=$F$21,$F62-SUM($Z62:BE62),MIN($F62*INDEX($AA$24:$DB$24,BF$4-$D62+1),$F62-SUM($Z62:BE62)))))</f>
        <v/>
      </c>
      <c r="BG62" s="91">
        <f t="array" ref="BG62">IF(BG$4&lt;$D62,0,IF(BG$4&gt;$F$21,0,IF(BG$4=$F$21,$F62-SUM($Z62:BF62),MIN($F62*INDEX($AA$24:$DB$24,BG$4-$D62+1),$F62-SUM($Z62:BF62)))))</f>
        <v/>
      </c>
      <c r="BH62" s="91">
        <f t="array" ref="BH62">IF(BH$4&lt;$D62,0,IF(BH$4&gt;$F$21,0,IF(BH$4=$F$21,$F62-SUM($Z62:BG62),MIN($F62*INDEX($AA$24:$DB$24,BH$4-$D62+1),$F62-SUM($Z62:BG62)))))</f>
        <v/>
      </c>
      <c r="BI62" s="91">
        <f t="array" ref="BI62">IF(BI$4&lt;$D62,0,IF(BI$4&gt;$F$21,0,IF(BI$4=$F$21,$F62-SUM($Z62:BH62),MIN($F62*INDEX($AA$24:$DB$24,BI$4-$D62+1),$F62-SUM($Z62:BH62)))))</f>
        <v/>
      </c>
      <c r="BJ62" s="91">
        <f t="array" ref="BJ62">IF(BJ$4&lt;$D62,0,IF(BJ$4&gt;$F$21,0,IF(BJ$4=$F$21,$F62-SUM($Z62:BI62),MIN($F62*INDEX($AA$24:$DB$24,BJ$4-$D62+1),$F62-SUM($Z62:BI62)))))</f>
        <v/>
      </c>
      <c r="BK62" s="91">
        <f t="array" ref="BK62">IF(BK$4&lt;$D62,0,IF(BK$4&gt;$F$21,0,IF(BK$4=$F$21,$F62-SUM($Z62:BJ62),MIN($F62*INDEX($AA$24:$DB$24,BK$4-$D62+1),$F62-SUM($Z62:BJ62)))))</f>
        <v/>
      </c>
      <c r="BL62" s="91">
        <f t="array" ref="BL62">IF(BL$4&lt;$D62,0,IF(BL$4&gt;$F$21,0,IF(BL$4=$F$21,$F62-SUM($Z62:BK62),MIN($F62*INDEX($AA$24:$DB$24,BL$4-$D62+1),$F62-SUM($Z62:BK62)))))</f>
        <v/>
      </c>
      <c r="BM62" s="91">
        <f t="array" ref="BM62">IF(BM$4&lt;$D62,0,IF(BM$4&gt;$F$21,0,IF(BM$4=$F$21,$F62-SUM($Z62:BL62),MIN($F62*INDEX($AA$24:$DB$24,BM$4-$D62+1),$F62-SUM($Z62:BL62)))))</f>
        <v/>
      </c>
      <c r="BN62" s="91">
        <f t="array" ref="BN62">IF(BN$4&lt;$D62,0,IF(BN$4&gt;$F$21,0,IF(BN$4=$F$21,$F62-SUM($Z62:BM62),MIN($F62*INDEX($AA$24:$DB$24,BN$4-$D62+1),$F62-SUM($Z62:BM62)))))</f>
        <v/>
      </c>
      <c r="BO62" s="91">
        <f t="array" ref="BO62">IF(BO$4&lt;$D62,0,IF(BO$4&gt;$F$21,0,IF(BO$4=$F$21,$F62-SUM($Z62:BN62),MIN($F62*INDEX($AA$24:$DB$24,BO$4-$D62+1),$F62-SUM($Z62:BN62)))))</f>
        <v/>
      </c>
      <c r="BP62" s="91">
        <f t="array" ref="BP62">IF(BP$4&lt;$D62,0,IF(BP$4&gt;$F$21,0,IF(BP$4=$F$21,$F62-SUM($Z62:BO62),MIN($F62*INDEX($AA$24:$DB$24,BP$4-$D62+1),$F62-SUM($Z62:BO62)))))</f>
        <v/>
      </c>
      <c r="BQ62" s="91">
        <f t="array" ref="BQ62">IF(BQ$4&lt;$D62,0,IF(BQ$4&gt;$F$21,0,IF(BQ$4=$F$21,$F62-SUM($Z62:BP62),MIN($F62*INDEX($AA$24:$DB$24,BQ$4-$D62+1),$F62-SUM($Z62:BP62)))))</f>
        <v/>
      </c>
      <c r="BR62" s="91">
        <f t="array" ref="BR62">IF(BR$4&lt;$D62,0,IF(BR$4&gt;$F$21,0,IF(BR$4=$F$21,$F62-SUM($Z62:BQ62),MIN($F62*INDEX($AA$24:$DB$24,BR$4-$D62+1),$F62-SUM($Z62:BQ62)))))</f>
        <v/>
      </c>
      <c r="BS62" s="91">
        <f t="array" ref="BS62">IF(BS$4&lt;$D62,0,IF(BS$4&gt;$F$21,0,IF(BS$4=$F$21,$F62-SUM($Z62:BR62),MIN($F62*INDEX($AA$24:$DB$24,BS$4-$D62+1),$F62-SUM($Z62:BR62)))))</f>
        <v/>
      </c>
      <c r="BT62" s="91">
        <f t="array" ref="BT62">IF(BT$4&lt;$D62,0,IF(BT$4&gt;$F$21,0,IF(BT$4=$F$21,$F62-SUM($Z62:BS62),MIN($F62*INDEX($AA$24:$DB$24,BT$4-$D62+1),$F62-SUM($Z62:BS62)))))</f>
        <v/>
      </c>
      <c r="BU62" s="91">
        <f t="array" ref="BU62">IF(BU$4&lt;$D62,0,IF(BU$4&gt;$F$21,0,IF(BU$4=$F$21,$F62-SUM($Z62:BT62),MIN($F62*INDEX($AA$24:$DB$24,BU$4-$D62+1),$F62-SUM($Z62:BT62)))))</f>
        <v/>
      </c>
      <c r="BV62" s="91">
        <f t="array" ref="BV62">IF(BV$4&lt;$D62,0,IF(BV$4&gt;$F$21,0,IF(BV$4=$F$21,$F62-SUM($Z62:BU62),MIN($F62*INDEX($AA$24:$DB$24,BV$4-$D62+1),$F62-SUM($Z62:BU62)))))</f>
        <v/>
      </c>
      <c r="BW62" s="91">
        <f t="array" ref="BW62">IF(BW$4&lt;$D62,0,IF(BW$4&gt;$F$21,0,IF(BW$4=$F$21,$F62-SUM($Z62:BV62),MIN($F62*INDEX($AA$24:$DB$24,BW$4-$D62+1),$F62-SUM($Z62:BV62)))))</f>
        <v/>
      </c>
      <c r="BX62" s="91">
        <f t="array" ref="BX62">IF(BX$4&lt;$D62,0,IF(BX$4&gt;$F$21,0,IF(BX$4=$F$21,$F62-SUM($Z62:BW62),MIN($F62*INDEX($AA$24:$DB$24,BX$4-$D62+1),$F62-SUM($Z62:BW62)))))</f>
        <v/>
      </c>
      <c r="BY62" s="91">
        <f t="array" ref="BY62">IF(BY$4&lt;$D62,0,IF(BY$4&gt;$F$21,0,IF(BY$4=$F$21,$F62-SUM($Z62:BX62),MIN($F62*INDEX($AA$24:$DB$24,BY$4-$D62+1),$F62-SUM($Z62:BX62)))))</f>
        <v/>
      </c>
      <c r="BZ62" s="91">
        <f t="array" ref="BZ62">IF(BZ$4&lt;$D62,0,IF(BZ$4&gt;$F$21,0,IF(BZ$4=$F$21,$F62-SUM($Z62:BY62),MIN($F62*INDEX($AA$24:$DB$24,BZ$4-$D62+1),$F62-SUM($Z62:BY62)))))</f>
        <v/>
      </c>
      <c r="CA62" s="91">
        <f t="array" ref="CA62">IF(CA$4&lt;$D62,0,IF(CA$4&gt;$F$21,0,IF(CA$4=$F$21,$F62-SUM($Z62:BZ62),MIN($F62*INDEX($AA$24:$DB$24,CA$4-$D62+1),$F62-SUM($Z62:BZ62)))))</f>
        <v/>
      </c>
      <c r="CB62" s="91">
        <f t="array" ref="CB62">IF(CB$4&lt;$D62,0,IF(CB$4&gt;$F$21,0,IF(CB$4=$F$21,$F62-SUM($Z62:CA62),MIN($F62*INDEX($AA$24:$DB$24,CB$4-$D62+1),$F62-SUM($Z62:CA62)))))</f>
        <v/>
      </c>
      <c r="CC62" s="91">
        <f t="array" ref="CC62">IF(CC$4&lt;$D62,0,IF(CC$4&gt;$F$21,0,IF(CC$4=$F$21,$F62-SUM($Z62:CB62),MIN($F62*INDEX($AA$24:$DB$24,CC$4-$D62+1),$F62-SUM($Z62:CB62)))))</f>
        <v/>
      </c>
      <c r="CD62" s="91">
        <f t="array" ref="CD62">IF(CD$4&lt;$D62,0,IF(CD$4&gt;$F$21,0,IF(CD$4=$F$21,$F62-SUM($Z62:CC62),MIN($F62*INDEX($AA$24:$DB$24,CD$4-$D62+1),$F62-SUM($Z62:CC62)))))</f>
        <v/>
      </c>
      <c r="CE62" s="91">
        <f t="array" ref="CE62">IF(CE$4&lt;$D62,0,IF(CE$4&gt;$F$21,0,IF(CE$4=$F$21,$F62-SUM($Z62:CD62),MIN($F62*INDEX($AA$24:$DB$24,CE$4-$D62+1),$F62-SUM($Z62:CD62)))))</f>
        <v/>
      </c>
      <c r="CF62" s="91">
        <f t="array" ref="CF62">IF(CF$4&lt;$D62,0,IF(CF$4&gt;$F$21,0,IF(CF$4=$F$21,$F62-SUM($Z62:CE62),MIN($F62*INDEX($AA$24:$DB$24,CF$4-$D62+1),$F62-SUM($Z62:CE62)))))</f>
        <v/>
      </c>
      <c r="CG62" s="91">
        <f t="array" ref="CG62">IF(CG$4&lt;$D62,0,IF(CG$4&gt;$F$21,0,IF(CG$4=$F$21,$F62-SUM($Z62:CF62),MIN($F62*INDEX($AA$24:$DB$24,CG$4-$D62+1),$F62-SUM($Z62:CF62)))))</f>
        <v/>
      </c>
      <c r="CH62" s="91">
        <f t="array" ref="CH62">IF(CH$4&lt;$D62,0,IF(CH$4&gt;$F$21,0,IF(CH$4=$F$21,$F62-SUM($Z62:CG62),MIN($F62*INDEX($AA$24:$DB$24,CH$4-$D62+1),$F62-SUM($Z62:CG62)))))</f>
        <v/>
      </c>
      <c r="CI62" s="91">
        <f t="array" ref="CI62">IF(CI$4&lt;$D62,0,IF(CI$4&gt;$F$21,0,IF(CI$4=$F$21,$F62-SUM($Z62:CH62),MIN($F62*INDEX($AA$24:$DB$24,CI$4-$D62+1),$F62-SUM($Z62:CH62)))))</f>
        <v/>
      </c>
      <c r="CJ62" s="91">
        <f t="array" ref="CJ62">IF(CJ$4&lt;$D62,0,IF(CJ$4&gt;$F$21,0,IF(CJ$4=$F$21,$F62-SUM($Z62:CI62),MIN($F62*INDEX($AA$24:$DB$24,CJ$4-$D62+1),$F62-SUM($Z62:CI62)))))</f>
        <v/>
      </c>
      <c r="CK62" s="91">
        <f t="array" ref="CK62">IF(CK$4&lt;$D62,0,IF(CK$4&gt;$F$21,0,IF(CK$4=$F$21,$F62-SUM($Z62:CJ62),MIN($F62*INDEX($AA$24:$DB$24,CK$4-$D62+1),$F62-SUM($Z62:CJ62)))))</f>
        <v/>
      </c>
      <c r="CL62" s="91">
        <f t="array" ref="CL62">IF(CL$4&lt;$D62,0,IF(CL$4&gt;$F$21,0,IF(CL$4=$F$21,$F62-SUM($Z62:CK62),MIN($F62*INDEX($AA$24:$DB$24,CL$4-$D62+1),$F62-SUM($Z62:CK62)))))</f>
        <v/>
      </c>
      <c r="CM62" s="91">
        <f t="array" ref="CM62">IF(CM$4&lt;$D62,0,IF(CM$4&gt;$F$21,0,IF(CM$4=$F$21,$F62-SUM($Z62:CL62),MIN($F62*INDEX($AA$24:$DB$24,CM$4-$D62+1),$F62-SUM($Z62:CL62)))))</f>
        <v/>
      </c>
      <c r="CN62" s="91">
        <f t="array" ref="CN62">IF(CN$4&lt;$D62,0,IF(CN$4&gt;$F$21,0,IF(CN$4=$F$21,$F62-SUM($Z62:CM62),MIN($F62*INDEX($AA$24:$DB$24,CN$4-$D62+1),$F62-SUM($Z62:CM62)))))</f>
        <v/>
      </c>
      <c r="CO62" s="91">
        <f t="array" ref="CO62">IF(CO$4&lt;$D62,0,IF(CO$4&gt;$F$21,0,IF(CO$4=$F$21,$F62-SUM($Z62:CN62),MIN($F62*INDEX($AA$24:$DB$24,CO$4-$D62+1),$F62-SUM($Z62:CN62)))))</f>
        <v/>
      </c>
      <c r="CP62" s="91">
        <f t="array" ref="CP62">IF(CP$4&lt;$D62,0,IF(CP$4&gt;$F$21,0,IF(CP$4=$F$21,$F62-SUM($Z62:CO62),MIN($F62*INDEX($AA$24:$DB$24,CP$4-$D62+1),$F62-SUM($Z62:CO62)))))</f>
        <v/>
      </c>
      <c r="CQ62" s="91">
        <f t="array" ref="CQ62">IF(CQ$4&lt;$D62,0,IF(CQ$4&gt;$F$21,0,IF(CQ$4=$F$21,$F62-SUM($Z62:CP62),MIN($F62*INDEX($AA$24:$DB$24,CQ$4-$D62+1),$F62-SUM($Z62:CP62)))))</f>
        <v/>
      </c>
      <c r="CR62" s="91">
        <f t="array" ref="CR62">IF(CR$4&lt;$D62,0,IF(CR$4&gt;$F$21,0,IF(CR$4=$F$21,$F62-SUM($Z62:CQ62),MIN($F62*INDEX($AA$24:$DB$24,CR$4-$D62+1),$F62-SUM($Z62:CQ62)))))</f>
        <v/>
      </c>
      <c r="CS62" s="91">
        <f t="array" ref="CS62">IF(CS$4&lt;$D62,0,IF(CS$4&gt;$F$21,0,IF(CS$4=$F$21,$F62-SUM($Z62:CR62),MIN($F62*INDEX($AA$24:$DB$24,CS$4-$D62+1),$F62-SUM($Z62:CR62)))))</f>
        <v/>
      </c>
      <c r="CT62" s="91">
        <f t="array" ref="CT62">IF(CT$4&lt;$D62,0,IF(CT$4&gt;$F$21,0,IF(CT$4=$F$21,$F62-SUM($Z62:CS62),MIN($F62*INDEX($AA$24:$DB$24,CT$4-$D62+1),$F62-SUM($Z62:CS62)))))</f>
        <v/>
      </c>
      <c r="CU62" s="91">
        <f t="array" ref="CU62">IF(CU$4&lt;$D62,0,IF(CU$4&gt;$F$21,0,IF(CU$4=$F$21,$F62-SUM($Z62:CT62),MIN($F62*INDEX($AA$24:$DB$24,CU$4-$D62+1),$F62-SUM($Z62:CT62)))))</f>
        <v/>
      </c>
      <c r="CV62" s="91">
        <f t="array" ref="CV62">IF(CV$4&lt;$D62,0,IF(CV$4&gt;$F$21,0,IF(CV$4=$F$21,$F62-SUM($Z62:CU62),MIN($F62*INDEX($AA$24:$DB$24,CV$4-$D62+1),$F62-SUM($Z62:CU62)))))</f>
        <v/>
      </c>
      <c r="CW62" s="91">
        <f t="array" ref="CW62">IF(CW$4&lt;$D62,0,IF(CW$4&gt;$F$21,0,IF(CW$4=$F$21,$F62-SUM($Z62:CV62),MIN($F62*INDEX($AA$24:$DB$24,CW$4-$D62+1),$F62-SUM($Z62:CV62)))))</f>
        <v/>
      </c>
      <c r="CX62" s="91">
        <f t="array" ref="CX62">IF(CX$4&lt;$D62,0,IF(CX$4&gt;$F$21,0,IF(CX$4=$F$21,$F62-SUM($Z62:CW62),MIN($F62*INDEX($AA$24:$DB$24,CX$4-$D62+1),$F62-SUM($Z62:CW62)))))</f>
        <v/>
      </c>
      <c r="CY62" s="91">
        <f t="array" ref="CY62">IF(CY$4&lt;$D62,0,IF(CY$4&gt;$F$21,0,IF(CY$4=$F$21,$F62-SUM($Z62:CX62),MIN($F62*INDEX($AA$24:$DB$24,CY$4-$D62+1),$F62-SUM($Z62:CX62)))))</f>
        <v/>
      </c>
      <c r="CZ62" s="91">
        <f t="array" ref="CZ62">IF(CZ$4&lt;$D62,0,IF(CZ$4&gt;$F$21,0,IF(CZ$4=$F$21,$F62-SUM($Z62:CY62),MIN($F62*INDEX($AA$24:$DB$24,CZ$4-$D62+1),$F62-SUM($Z62:CY62)))))</f>
        <v/>
      </c>
      <c r="DA62" s="91">
        <f t="array" ref="DA62">IF(DA$4&lt;$D62,0,IF(DA$4&gt;$F$21,0,IF(DA$4=$F$21,$F62-SUM($Z62:CZ62),MIN($F62*INDEX($AA$24:$DB$24,DA$4-$D62+1),$F62-SUM($Z62:CZ62)))))</f>
        <v/>
      </c>
      <c r="DB62" s="91">
        <f t="array" ref="DB62">IF(DB$4&lt;$D62,0,IF(DB$4&gt;$F$21,0,IF(DB$4=$F$21,$F62-SUM($Z62:DA62),MIN($F62*INDEX($AA$24:$DB$24,DB$4-$D62+1),$F62-SUM($Z62:DA62)))))</f>
        <v/>
      </c>
    </row>
    <row r="63" outlineLevel="3">
      <c r="D63" s="2" t="n">
        <v>38</v>
      </c>
      <c r="E63" s="2" t="inlineStr">
        <is>
          <t>Total Capex Year 38</t>
        </is>
      </c>
      <c r="F63" s="87" t="n">
        <v>0</v>
      </c>
      <c r="G63" s="87">
        <f>SUM(AA63:DB63)-F63</f>
        <v/>
      </c>
      <c r="AA63" s="91">
        <f t="array" ref="AA63">IF(AA$4&lt;$D63,0,IF(AA$4&gt;$F$21,0,IF(AA$4=$F$21,$F63-SUM($Z63:Z63),MIN($F63*INDEX($AA$24:$DB$24,AA$4-$D63+1),$F63-SUM($Z63:Z63)))))</f>
        <v/>
      </c>
      <c r="AB63" s="91">
        <f t="array" ref="AB63">IF(AB$4&lt;$D63,0,IF(AB$4&gt;$F$21,0,IF(AB$4=$F$21,$F63-SUM($Z63:AA63),MIN($F63*INDEX($AA$24:$DB$24,AB$4-$D63+1),$F63-SUM($Z63:AA63)))))</f>
        <v/>
      </c>
      <c r="AC63" s="91">
        <f t="array" ref="AC63">IF(AC$4&lt;$D63,0,IF(AC$4&gt;$F$21,0,IF(AC$4=$F$21,$F63-SUM($Z63:AB63),MIN($F63*INDEX($AA$24:$DB$24,AC$4-$D63+1),$F63-SUM($Z63:AB63)))))</f>
        <v/>
      </c>
      <c r="AD63" s="91">
        <f t="array" ref="AD63">IF(AD$4&lt;$D63,0,IF(AD$4&gt;$F$21,0,IF(AD$4=$F$21,$F63-SUM($Z63:AC63),MIN($F63*INDEX($AA$24:$DB$24,AD$4-$D63+1),$F63-SUM($Z63:AC63)))))</f>
        <v/>
      </c>
      <c r="AE63" s="91">
        <f t="array" ref="AE63">IF(AE$4&lt;$D63,0,IF(AE$4&gt;$F$21,0,IF(AE$4=$F$21,$F63-SUM($Z63:AD63),MIN($F63*INDEX($AA$24:$DB$24,AE$4-$D63+1),$F63-SUM($Z63:AD63)))))</f>
        <v/>
      </c>
      <c r="AF63" s="91">
        <f t="array" ref="AF63">IF(AF$4&lt;$D63,0,IF(AF$4&gt;$F$21,0,IF(AF$4=$F$21,$F63-SUM($Z63:AE63),MIN($F63*INDEX($AA$24:$DB$24,AF$4-$D63+1),$F63-SUM($Z63:AE63)))))</f>
        <v/>
      </c>
      <c r="AG63" s="91">
        <f t="array" ref="AG63">IF(AG$4&lt;$D63,0,IF(AG$4&gt;$F$21,0,IF(AG$4=$F$21,$F63-SUM($Z63:AF63),MIN($F63*INDEX($AA$24:$DB$24,AG$4-$D63+1),$F63-SUM($Z63:AF63)))))</f>
        <v/>
      </c>
      <c r="AH63" s="91">
        <f t="array" ref="AH63">IF(AH$4&lt;$D63,0,IF(AH$4&gt;$F$21,0,IF(AH$4=$F$21,$F63-SUM($Z63:AG63),MIN($F63*INDEX($AA$24:$DB$24,AH$4-$D63+1),$F63-SUM($Z63:AG63)))))</f>
        <v/>
      </c>
      <c r="AI63" s="91">
        <f t="array" ref="AI63">IF(AI$4&lt;$D63,0,IF(AI$4&gt;$F$21,0,IF(AI$4=$F$21,$F63-SUM($Z63:AH63),MIN($F63*INDEX($AA$24:$DB$24,AI$4-$D63+1),$F63-SUM($Z63:AH63)))))</f>
        <v/>
      </c>
      <c r="AJ63" s="91">
        <f t="array" ref="AJ63">IF(AJ$4&lt;$D63,0,IF(AJ$4&gt;$F$21,0,IF(AJ$4=$F$21,$F63-SUM($Z63:AI63),MIN($F63*INDEX($AA$24:$DB$24,AJ$4-$D63+1),$F63-SUM($Z63:AI63)))))</f>
        <v/>
      </c>
      <c r="AK63" s="91">
        <f t="array" ref="AK63">IF(AK$4&lt;$D63,0,IF(AK$4&gt;$F$21,0,IF(AK$4=$F$21,$F63-SUM($Z63:AJ63),MIN($F63*INDEX($AA$24:$DB$24,AK$4-$D63+1),$F63-SUM($Z63:AJ63)))))</f>
        <v/>
      </c>
      <c r="AL63" s="91">
        <f t="array" ref="AL63">IF(AL$4&lt;$D63,0,IF(AL$4&gt;$F$21,0,IF(AL$4=$F$21,$F63-SUM($Z63:AK63),MIN($F63*INDEX($AA$24:$DB$24,AL$4-$D63+1),$F63-SUM($Z63:AK63)))))</f>
        <v/>
      </c>
      <c r="AM63" s="91">
        <f t="array" ref="AM63">IF(AM$4&lt;$D63,0,IF(AM$4&gt;$F$21,0,IF(AM$4=$F$21,$F63-SUM($Z63:AL63),MIN($F63*INDEX($AA$24:$DB$24,AM$4-$D63+1),$F63-SUM($Z63:AL63)))))</f>
        <v/>
      </c>
      <c r="AN63" s="91">
        <f t="array" ref="AN63">IF(AN$4&lt;$D63,0,IF(AN$4&gt;$F$21,0,IF(AN$4=$F$21,$F63-SUM($Z63:AM63),MIN($F63*INDEX($AA$24:$DB$24,AN$4-$D63+1),$F63-SUM($Z63:AM63)))))</f>
        <v/>
      </c>
      <c r="AO63" s="91">
        <f t="array" ref="AO63">IF(AO$4&lt;$D63,0,IF(AO$4&gt;$F$21,0,IF(AO$4=$F$21,$F63-SUM($Z63:AN63),MIN($F63*INDEX($AA$24:$DB$24,AO$4-$D63+1),$F63-SUM($Z63:AN63)))))</f>
        <v/>
      </c>
      <c r="AP63" s="91">
        <f t="array" ref="AP63">IF(AP$4&lt;$D63,0,IF(AP$4&gt;$F$21,0,IF(AP$4=$F$21,$F63-SUM($Z63:AO63),MIN($F63*INDEX($AA$24:$DB$24,AP$4-$D63+1),$F63-SUM($Z63:AO63)))))</f>
        <v/>
      </c>
      <c r="AQ63" s="91">
        <f t="array" ref="AQ63">IF(AQ$4&lt;$D63,0,IF(AQ$4&gt;$F$21,0,IF(AQ$4=$F$21,$F63-SUM($Z63:AP63),MIN($F63*INDEX($AA$24:$DB$24,AQ$4-$D63+1),$F63-SUM($Z63:AP63)))))</f>
        <v/>
      </c>
      <c r="AR63" s="91">
        <f t="array" ref="AR63">IF(AR$4&lt;$D63,0,IF(AR$4&gt;$F$21,0,IF(AR$4=$F$21,$F63-SUM($Z63:AQ63),MIN($F63*INDEX($AA$24:$DB$24,AR$4-$D63+1),$F63-SUM($Z63:AQ63)))))</f>
        <v/>
      </c>
      <c r="AS63" s="91">
        <f t="array" ref="AS63">IF(AS$4&lt;$D63,0,IF(AS$4&gt;$F$21,0,IF(AS$4=$F$21,$F63-SUM($Z63:AR63),MIN($F63*INDEX($AA$24:$DB$24,AS$4-$D63+1),$F63-SUM($Z63:AR63)))))</f>
        <v/>
      </c>
      <c r="AT63" s="91">
        <f t="array" ref="AT63">IF(AT$4&lt;$D63,0,IF(AT$4&gt;$F$21,0,IF(AT$4=$F$21,$F63-SUM($Z63:AS63),MIN($F63*INDEX($AA$24:$DB$24,AT$4-$D63+1),$F63-SUM($Z63:AS63)))))</f>
        <v/>
      </c>
      <c r="AU63" s="91">
        <f t="array" ref="AU63">IF(AU$4&lt;$D63,0,IF(AU$4&gt;$F$21,0,IF(AU$4=$F$21,$F63-SUM($Z63:AT63),MIN($F63*INDEX($AA$24:$DB$24,AU$4-$D63+1),$F63-SUM($Z63:AT63)))))</f>
        <v/>
      </c>
      <c r="AV63" s="91">
        <f t="array" ref="AV63">IF(AV$4&lt;$D63,0,IF(AV$4&gt;$F$21,0,IF(AV$4=$F$21,$F63-SUM($Z63:AU63),MIN($F63*INDEX($AA$24:$DB$24,AV$4-$D63+1),$F63-SUM($Z63:AU63)))))</f>
        <v/>
      </c>
      <c r="AW63" s="91">
        <f t="array" ref="AW63">IF(AW$4&lt;$D63,0,IF(AW$4&gt;$F$21,0,IF(AW$4=$F$21,$F63-SUM($Z63:AV63),MIN($F63*INDEX($AA$24:$DB$24,AW$4-$D63+1),$F63-SUM($Z63:AV63)))))</f>
        <v/>
      </c>
      <c r="AX63" s="91">
        <f t="array" ref="AX63">IF(AX$4&lt;$D63,0,IF(AX$4&gt;$F$21,0,IF(AX$4=$F$21,$F63-SUM($Z63:AW63),MIN($F63*INDEX($AA$24:$DB$24,AX$4-$D63+1),$F63-SUM($Z63:AW63)))))</f>
        <v/>
      </c>
      <c r="AY63" s="91">
        <f t="array" ref="AY63">IF(AY$4&lt;$D63,0,IF(AY$4&gt;$F$21,0,IF(AY$4=$F$21,$F63-SUM($Z63:AX63),MIN($F63*INDEX($AA$24:$DB$24,AY$4-$D63+1),$F63-SUM($Z63:AX63)))))</f>
        <v/>
      </c>
      <c r="AZ63" s="91">
        <f t="array" ref="AZ63">IF(AZ$4&lt;$D63,0,IF(AZ$4&gt;$F$21,0,IF(AZ$4=$F$21,$F63-SUM($Z63:AY63),MIN($F63*INDEX($AA$24:$DB$24,AZ$4-$D63+1),$F63-SUM($Z63:AY63)))))</f>
        <v/>
      </c>
      <c r="BA63" s="91">
        <f t="array" ref="BA63">IF(BA$4&lt;$D63,0,IF(BA$4&gt;$F$21,0,IF(BA$4=$F$21,$F63-SUM($Z63:AZ63),MIN($F63*INDEX($AA$24:$DB$24,BA$4-$D63+1),$F63-SUM($Z63:AZ63)))))</f>
        <v/>
      </c>
      <c r="BB63" s="91">
        <f t="array" ref="BB63">IF(BB$4&lt;$D63,0,IF(BB$4&gt;$F$21,0,IF(BB$4=$F$21,$F63-SUM($Z63:BA63),MIN($F63*INDEX($AA$24:$DB$24,BB$4-$D63+1),$F63-SUM($Z63:BA63)))))</f>
        <v/>
      </c>
      <c r="BC63" s="91">
        <f t="array" ref="BC63">IF(BC$4&lt;$D63,0,IF(BC$4&gt;$F$21,0,IF(BC$4=$F$21,$F63-SUM($Z63:BB63),MIN($F63*INDEX($AA$24:$DB$24,BC$4-$D63+1),$F63-SUM($Z63:BB63)))))</f>
        <v/>
      </c>
      <c r="BD63" s="91">
        <f t="array" ref="BD63">IF(BD$4&lt;$D63,0,IF(BD$4&gt;$F$21,0,IF(BD$4=$F$21,$F63-SUM($Z63:BC63),MIN($F63*INDEX($AA$24:$DB$24,BD$4-$D63+1),$F63-SUM($Z63:BC63)))))</f>
        <v/>
      </c>
      <c r="BE63" s="91">
        <f t="array" ref="BE63">IF(BE$4&lt;$D63,0,IF(BE$4&gt;$F$21,0,IF(BE$4=$F$21,$F63-SUM($Z63:BD63),MIN($F63*INDEX($AA$24:$DB$24,BE$4-$D63+1),$F63-SUM($Z63:BD63)))))</f>
        <v/>
      </c>
      <c r="BF63" s="91">
        <f t="array" ref="BF63">IF(BF$4&lt;$D63,0,IF(BF$4&gt;$F$21,0,IF(BF$4=$F$21,$F63-SUM($Z63:BE63),MIN($F63*INDEX($AA$24:$DB$24,BF$4-$D63+1),$F63-SUM($Z63:BE63)))))</f>
        <v/>
      </c>
      <c r="BG63" s="91">
        <f t="array" ref="BG63">IF(BG$4&lt;$D63,0,IF(BG$4&gt;$F$21,0,IF(BG$4=$F$21,$F63-SUM($Z63:BF63),MIN($F63*INDEX($AA$24:$DB$24,BG$4-$D63+1),$F63-SUM($Z63:BF63)))))</f>
        <v/>
      </c>
      <c r="BH63" s="91">
        <f t="array" ref="BH63">IF(BH$4&lt;$D63,0,IF(BH$4&gt;$F$21,0,IF(BH$4=$F$21,$F63-SUM($Z63:BG63),MIN($F63*INDEX($AA$24:$DB$24,BH$4-$D63+1),$F63-SUM($Z63:BG63)))))</f>
        <v/>
      </c>
      <c r="BI63" s="91">
        <f t="array" ref="BI63">IF(BI$4&lt;$D63,0,IF(BI$4&gt;$F$21,0,IF(BI$4=$F$21,$F63-SUM($Z63:BH63),MIN($F63*INDEX($AA$24:$DB$24,BI$4-$D63+1),$F63-SUM($Z63:BH63)))))</f>
        <v/>
      </c>
      <c r="BJ63" s="91">
        <f t="array" ref="BJ63">IF(BJ$4&lt;$D63,0,IF(BJ$4&gt;$F$21,0,IF(BJ$4=$F$21,$F63-SUM($Z63:BI63),MIN($F63*INDEX($AA$24:$DB$24,BJ$4-$D63+1),$F63-SUM($Z63:BI63)))))</f>
        <v/>
      </c>
      <c r="BK63" s="91">
        <f t="array" ref="BK63">IF(BK$4&lt;$D63,0,IF(BK$4&gt;$F$21,0,IF(BK$4=$F$21,$F63-SUM($Z63:BJ63),MIN($F63*INDEX($AA$24:$DB$24,BK$4-$D63+1),$F63-SUM($Z63:BJ63)))))</f>
        <v/>
      </c>
      <c r="BL63" s="91">
        <f t="array" ref="BL63">IF(BL$4&lt;$D63,0,IF(BL$4&gt;$F$21,0,IF(BL$4=$F$21,$F63-SUM($Z63:BK63),MIN($F63*INDEX($AA$24:$DB$24,BL$4-$D63+1),$F63-SUM($Z63:BK63)))))</f>
        <v/>
      </c>
      <c r="BM63" s="91">
        <f t="array" ref="BM63">IF(BM$4&lt;$D63,0,IF(BM$4&gt;$F$21,0,IF(BM$4=$F$21,$F63-SUM($Z63:BL63),MIN($F63*INDEX($AA$24:$DB$24,BM$4-$D63+1),$F63-SUM($Z63:BL63)))))</f>
        <v/>
      </c>
      <c r="BN63" s="91">
        <f t="array" ref="BN63">IF(BN$4&lt;$D63,0,IF(BN$4&gt;$F$21,0,IF(BN$4=$F$21,$F63-SUM($Z63:BM63),MIN($F63*INDEX($AA$24:$DB$24,BN$4-$D63+1),$F63-SUM($Z63:BM63)))))</f>
        <v/>
      </c>
      <c r="BO63" s="91">
        <f t="array" ref="BO63">IF(BO$4&lt;$D63,0,IF(BO$4&gt;$F$21,0,IF(BO$4=$F$21,$F63-SUM($Z63:BN63),MIN($F63*INDEX($AA$24:$DB$24,BO$4-$D63+1),$F63-SUM($Z63:BN63)))))</f>
        <v/>
      </c>
      <c r="BP63" s="91">
        <f t="array" ref="BP63">IF(BP$4&lt;$D63,0,IF(BP$4&gt;$F$21,0,IF(BP$4=$F$21,$F63-SUM($Z63:BO63),MIN($F63*INDEX($AA$24:$DB$24,BP$4-$D63+1),$F63-SUM($Z63:BO63)))))</f>
        <v/>
      </c>
      <c r="BQ63" s="91">
        <f t="array" ref="BQ63">IF(BQ$4&lt;$D63,0,IF(BQ$4&gt;$F$21,0,IF(BQ$4=$F$21,$F63-SUM($Z63:BP63),MIN($F63*INDEX($AA$24:$DB$24,BQ$4-$D63+1),$F63-SUM($Z63:BP63)))))</f>
        <v/>
      </c>
      <c r="BR63" s="91">
        <f t="array" ref="BR63">IF(BR$4&lt;$D63,0,IF(BR$4&gt;$F$21,0,IF(BR$4=$F$21,$F63-SUM($Z63:BQ63),MIN($F63*INDEX($AA$24:$DB$24,BR$4-$D63+1),$F63-SUM($Z63:BQ63)))))</f>
        <v/>
      </c>
      <c r="BS63" s="91">
        <f t="array" ref="BS63">IF(BS$4&lt;$D63,0,IF(BS$4&gt;$F$21,0,IF(BS$4=$F$21,$F63-SUM($Z63:BR63),MIN($F63*INDEX($AA$24:$DB$24,BS$4-$D63+1),$F63-SUM($Z63:BR63)))))</f>
        <v/>
      </c>
      <c r="BT63" s="91">
        <f t="array" ref="BT63">IF(BT$4&lt;$D63,0,IF(BT$4&gt;$F$21,0,IF(BT$4=$F$21,$F63-SUM($Z63:BS63),MIN($F63*INDEX($AA$24:$DB$24,BT$4-$D63+1),$F63-SUM($Z63:BS63)))))</f>
        <v/>
      </c>
      <c r="BU63" s="91">
        <f t="array" ref="BU63">IF(BU$4&lt;$D63,0,IF(BU$4&gt;$F$21,0,IF(BU$4=$F$21,$F63-SUM($Z63:BT63),MIN($F63*INDEX($AA$24:$DB$24,BU$4-$D63+1),$F63-SUM($Z63:BT63)))))</f>
        <v/>
      </c>
      <c r="BV63" s="91">
        <f t="array" ref="BV63">IF(BV$4&lt;$D63,0,IF(BV$4&gt;$F$21,0,IF(BV$4=$F$21,$F63-SUM($Z63:BU63),MIN($F63*INDEX($AA$24:$DB$24,BV$4-$D63+1),$F63-SUM($Z63:BU63)))))</f>
        <v/>
      </c>
      <c r="BW63" s="91">
        <f t="array" ref="BW63">IF(BW$4&lt;$D63,0,IF(BW$4&gt;$F$21,0,IF(BW$4=$F$21,$F63-SUM($Z63:BV63),MIN($F63*INDEX($AA$24:$DB$24,BW$4-$D63+1),$F63-SUM($Z63:BV63)))))</f>
        <v/>
      </c>
      <c r="BX63" s="91">
        <f t="array" ref="BX63">IF(BX$4&lt;$D63,0,IF(BX$4&gt;$F$21,0,IF(BX$4=$F$21,$F63-SUM($Z63:BW63),MIN($F63*INDEX($AA$24:$DB$24,BX$4-$D63+1),$F63-SUM($Z63:BW63)))))</f>
        <v/>
      </c>
      <c r="BY63" s="91">
        <f t="array" ref="BY63">IF(BY$4&lt;$D63,0,IF(BY$4&gt;$F$21,0,IF(BY$4=$F$21,$F63-SUM($Z63:BX63),MIN($F63*INDEX($AA$24:$DB$24,BY$4-$D63+1),$F63-SUM($Z63:BX63)))))</f>
        <v/>
      </c>
      <c r="BZ63" s="91">
        <f t="array" ref="BZ63">IF(BZ$4&lt;$D63,0,IF(BZ$4&gt;$F$21,0,IF(BZ$4=$F$21,$F63-SUM($Z63:BY63),MIN($F63*INDEX($AA$24:$DB$24,BZ$4-$D63+1),$F63-SUM($Z63:BY63)))))</f>
        <v/>
      </c>
      <c r="CA63" s="91">
        <f t="array" ref="CA63">IF(CA$4&lt;$D63,0,IF(CA$4&gt;$F$21,0,IF(CA$4=$F$21,$F63-SUM($Z63:BZ63),MIN($F63*INDEX($AA$24:$DB$24,CA$4-$D63+1),$F63-SUM($Z63:BZ63)))))</f>
        <v/>
      </c>
      <c r="CB63" s="91">
        <f t="array" ref="CB63">IF(CB$4&lt;$D63,0,IF(CB$4&gt;$F$21,0,IF(CB$4=$F$21,$F63-SUM($Z63:CA63),MIN($F63*INDEX($AA$24:$DB$24,CB$4-$D63+1),$F63-SUM($Z63:CA63)))))</f>
        <v/>
      </c>
      <c r="CC63" s="91">
        <f t="array" ref="CC63">IF(CC$4&lt;$D63,0,IF(CC$4&gt;$F$21,0,IF(CC$4=$F$21,$F63-SUM($Z63:CB63),MIN($F63*INDEX($AA$24:$DB$24,CC$4-$D63+1),$F63-SUM($Z63:CB63)))))</f>
        <v/>
      </c>
      <c r="CD63" s="91">
        <f t="array" ref="CD63">IF(CD$4&lt;$D63,0,IF(CD$4&gt;$F$21,0,IF(CD$4=$F$21,$F63-SUM($Z63:CC63),MIN($F63*INDEX($AA$24:$DB$24,CD$4-$D63+1),$F63-SUM($Z63:CC63)))))</f>
        <v/>
      </c>
      <c r="CE63" s="91">
        <f t="array" ref="CE63">IF(CE$4&lt;$D63,0,IF(CE$4&gt;$F$21,0,IF(CE$4=$F$21,$F63-SUM($Z63:CD63),MIN($F63*INDEX($AA$24:$DB$24,CE$4-$D63+1),$F63-SUM($Z63:CD63)))))</f>
        <v/>
      </c>
      <c r="CF63" s="91">
        <f t="array" ref="CF63">IF(CF$4&lt;$D63,0,IF(CF$4&gt;$F$21,0,IF(CF$4=$F$21,$F63-SUM($Z63:CE63),MIN($F63*INDEX($AA$24:$DB$24,CF$4-$D63+1),$F63-SUM($Z63:CE63)))))</f>
        <v/>
      </c>
      <c r="CG63" s="91">
        <f t="array" ref="CG63">IF(CG$4&lt;$D63,0,IF(CG$4&gt;$F$21,0,IF(CG$4=$F$21,$F63-SUM($Z63:CF63),MIN($F63*INDEX($AA$24:$DB$24,CG$4-$D63+1),$F63-SUM($Z63:CF63)))))</f>
        <v/>
      </c>
      <c r="CH63" s="91">
        <f t="array" ref="CH63">IF(CH$4&lt;$D63,0,IF(CH$4&gt;$F$21,0,IF(CH$4=$F$21,$F63-SUM($Z63:CG63),MIN($F63*INDEX($AA$24:$DB$24,CH$4-$D63+1),$F63-SUM($Z63:CG63)))))</f>
        <v/>
      </c>
      <c r="CI63" s="91">
        <f t="array" ref="CI63">IF(CI$4&lt;$D63,0,IF(CI$4&gt;$F$21,0,IF(CI$4=$F$21,$F63-SUM($Z63:CH63),MIN($F63*INDEX($AA$24:$DB$24,CI$4-$D63+1),$F63-SUM($Z63:CH63)))))</f>
        <v/>
      </c>
      <c r="CJ63" s="91">
        <f t="array" ref="CJ63">IF(CJ$4&lt;$D63,0,IF(CJ$4&gt;$F$21,0,IF(CJ$4=$F$21,$F63-SUM($Z63:CI63),MIN($F63*INDEX($AA$24:$DB$24,CJ$4-$D63+1),$F63-SUM($Z63:CI63)))))</f>
        <v/>
      </c>
      <c r="CK63" s="91">
        <f t="array" ref="CK63">IF(CK$4&lt;$D63,0,IF(CK$4&gt;$F$21,0,IF(CK$4=$F$21,$F63-SUM($Z63:CJ63),MIN($F63*INDEX($AA$24:$DB$24,CK$4-$D63+1),$F63-SUM($Z63:CJ63)))))</f>
        <v/>
      </c>
      <c r="CL63" s="91">
        <f t="array" ref="CL63">IF(CL$4&lt;$D63,0,IF(CL$4&gt;$F$21,0,IF(CL$4=$F$21,$F63-SUM($Z63:CK63),MIN($F63*INDEX($AA$24:$DB$24,CL$4-$D63+1),$F63-SUM($Z63:CK63)))))</f>
        <v/>
      </c>
      <c r="CM63" s="91">
        <f t="array" ref="CM63">IF(CM$4&lt;$D63,0,IF(CM$4&gt;$F$21,0,IF(CM$4=$F$21,$F63-SUM($Z63:CL63),MIN($F63*INDEX($AA$24:$DB$24,CM$4-$D63+1),$F63-SUM($Z63:CL63)))))</f>
        <v/>
      </c>
      <c r="CN63" s="91">
        <f t="array" ref="CN63">IF(CN$4&lt;$D63,0,IF(CN$4&gt;$F$21,0,IF(CN$4=$F$21,$F63-SUM($Z63:CM63),MIN($F63*INDEX($AA$24:$DB$24,CN$4-$D63+1),$F63-SUM($Z63:CM63)))))</f>
        <v/>
      </c>
      <c r="CO63" s="91">
        <f t="array" ref="CO63">IF(CO$4&lt;$D63,0,IF(CO$4&gt;$F$21,0,IF(CO$4=$F$21,$F63-SUM($Z63:CN63),MIN($F63*INDEX($AA$24:$DB$24,CO$4-$D63+1),$F63-SUM($Z63:CN63)))))</f>
        <v/>
      </c>
      <c r="CP63" s="91">
        <f t="array" ref="CP63">IF(CP$4&lt;$D63,0,IF(CP$4&gt;$F$21,0,IF(CP$4=$F$21,$F63-SUM($Z63:CO63),MIN($F63*INDEX($AA$24:$DB$24,CP$4-$D63+1),$F63-SUM($Z63:CO63)))))</f>
        <v/>
      </c>
      <c r="CQ63" s="91">
        <f t="array" ref="CQ63">IF(CQ$4&lt;$D63,0,IF(CQ$4&gt;$F$21,0,IF(CQ$4=$F$21,$F63-SUM($Z63:CP63),MIN($F63*INDEX($AA$24:$DB$24,CQ$4-$D63+1),$F63-SUM($Z63:CP63)))))</f>
        <v/>
      </c>
      <c r="CR63" s="91">
        <f t="array" ref="CR63">IF(CR$4&lt;$D63,0,IF(CR$4&gt;$F$21,0,IF(CR$4=$F$21,$F63-SUM($Z63:CQ63),MIN($F63*INDEX($AA$24:$DB$24,CR$4-$D63+1),$F63-SUM($Z63:CQ63)))))</f>
        <v/>
      </c>
      <c r="CS63" s="91">
        <f t="array" ref="CS63">IF(CS$4&lt;$D63,0,IF(CS$4&gt;$F$21,0,IF(CS$4=$F$21,$F63-SUM($Z63:CR63),MIN($F63*INDEX($AA$24:$DB$24,CS$4-$D63+1),$F63-SUM($Z63:CR63)))))</f>
        <v/>
      </c>
      <c r="CT63" s="91">
        <f t="array" ref="CT63">IF(CT$4&lt;$D63,0,IF(CT$4&gt;$F$21,0,IF(CT$4=$F$21,$F63-SUM($Z63:CS63),MIN($F63*INDEX($AA$24:$DB$24,CT$4-$D63+1),$F63-SUM($Z63:CS63)))))</f>
        <v/>
      </c>
      <c r="CU63" s="91">
        <f t="array" ref="CU63">IF(CU$4&lt;$D63,0,IF(CU$4&gt;$F$21,0,IF(CU$4=$F$21,$F63-SUM($Z63:CT63),MIN($F63*INDEX($AA$24:$DB$24,CU$4-$D63+1),$F63-SUM($Z63:CT63)))))</f>
        <v/>
      </c>
      <c r="CV63" s="91">
        <f t="array" ref="CV63">IF(CV$4&lt;$D63,0,IF(CV$4&gt;$F$21,0,IF(CV$4=$F$21,$F63-SUM($Z63:CU63),MIN($F63*INDEX($AA$24:$DB$24,CV$4-$D63+1),$F63-SUM($Z63:CU63)))))</f>
        <v/>
      </c>
      <c r="CW63" s="91">
        <f t="array" ref="CW63">IF(CW$4&lt;$D63,0,IF(CW$4&gt;$F$21,0,IF(CW$4=$F$21,$F63-SUM($Z63:CV63),MIN($F63*INDEX($AA$24:$DB$24,CW$4-$D63+1),$F63-SUM($Z63:CV63)))))</f>
        <v/>
      </c>
      <c r="CX63" s="91">
        <f t="array" ref="CX63">IF(CX$4&lt;$D63,0,IF(CX$4&gt;$F$21,0,IF(CX$4=$F$21,$F63-SUM($Z63:CW63),MIN($F63*INDEX($AA$24:$DB$24,CX$4-$D63+1),$F63-SUM($Z63:CW63)))))</f>
        <v/>
      </c>
      <c r="CY63" s="91">
        <f t="array" ref="CY63">IF(CY$4&lt;$D63,0,IF(CY$4&gt;$F$21,0,IF(CY$4=$F$21,$F63-SUM($Z63:CX63),MIN($F63*INDEX($AA$24:$DB$24,CY$4-$D63+1),$F63-SUM($Z63:CX63)))))</f>
        <v/>
      </c>
      <c r="CZ63" s="91">
        <f t="array" ref="CZ63">IF(CZ$4&lt;$D63,0,IF(CZ$4&gt;$F$21,0,IF(CZ$4=$F$21,$F63-SUM($Z63:CY63),MIN($F63*INDEX($AA$24:$DB$24,CZ$4-$D63+1),$F63-SUM($Z63:CY63)))))</f>
        <v/>
      </c>
      <c r="DA63" s="91">
        <f t="array" ref="DA63">IF(DA$4&lt;$D63,0,IF(DA$4&gt;$F$21,0,IF(DA$4=$F$21,$F63-SUM($Z63:CZ63),MIN($F63*INDEX($AA$24:$DB$24,DA$4-$D63+1),$F63-SUM($Z63:CZ63)))))</f>
        <v/>
      </c>
      <c r="DB63" s="91">
        <f t="array" ref="DB63">IF(DB$4&lt;$D63,0,IF(DB$4&gt;$F$21,0,IF(DB$4=$F$21,$F63-SUM($Z63:DA63),MIN($F63*INDEX($AA$24:$DB$24,DB$4-$D63+1),$F63-SUM($Z63:DA63)))))</f>
        <v/>
      </c>
    </row>
    <row r="64" outlineLevel="3">
      <c r="D64" s="2" t="n">
        <v>39</v>
      </c>
      <c r="E64" s="2" t="inlineStr">
        <is>
          <t>Total Capex Year 39</t>
        </is>
      </c>
      <c r="F64" s="87" t="n">
        <v>0</v>
      </c>
      <c r="G64" s="87">
        <f>SUM(AA64:DB64)-F64</f>
        <v/>
      </c>
      <c r="AA64" s="91">
        <f t="array" ref="AA64">IF(AA$4&lt;$D64,0,IF(AA$4&gt;$F$21,0,IF(AA$4=$F$21,$F64-SUM($Z64:Z64),MIN($F64*INDEX($AA$24:$DB$24,AA$4-$D64+1),$F64-SUM($Z64:Z64)))))</f>
        <v/>
      </c>
      <c r="AB64" s="91">
        <f t="array" ref="AB64">IF(AB$4&lt;$D64,0,IF(AB$4&gt;$F$21,0,IF(AB$4=$F$21,$F64-SUM($Z64:AA64),MIN($F64*INDEX($AA$24:$DB$24,AB$4-$D64+1),$F64-SUM($Z64:AA64)))))</f>
        <v/>
      </c>
      <c r="AC64" s="91">
        <f t="array" ref="AC64">IF(AC$4&lt;$D64,0,IF(AC$4&gt;$F$21,0,IF(AC$4=$F$21,$F64-SUM($Z64:AB64),MIN($F64*INDEX($AA$24:$DB$24,AC$4-$D64+1),$F64-SUM($Z64:AB64)))))</f>
        <v/>
      </c>
      <c r="AD64" s="91">
        <f t="array" ref="AD64">IF(AD$4&lt;$D64,0,IF(AD$4&gt;$F$21,0,IF(AD$4=$F$21,$F64-SUM($Z64:AC64),MIN($F64*INDEX($AA$24:$DB$24,AD$4-$D64+1),$F64-SUM($Z64:AC64)))))</f>
        <v/>
      </c>
      <c r="AE64" s="91">
        <f t="array" ref="AE64">IF(AE$4&lt;$D64,0,IF(AE$4&gt;$F$21,0,IF(AE$4=$F$21,$F64-SUM($Z64:AD64),MIN($F64*INDEX($AA$24:$DB$24,AE$4-$D64+1),$F64-SUM($Z64:AD64)))))</f>
        <v/>
      </c>
      <c r="AF64" s="91">
        <f t="array" ref="AF64">IF(AF$4&lt;$D64,0,IF(AF$4&gt;$F$21,0,IF(AF$4=$F$21,$F64-SUM($Z64:AE64),MIN($F64*INDEX($AA$24:$DB$24,AF$4-$D64+1),$F64-SUM($Z64:AE64)))))</f>
        <v/>
      </c>
      <c r="AG64" s="91">
        <f t="array" ref="AG64">IF(AG$4&lt;$D64,0,IF(AG$4&gt;$F$21,0,IF(AG$4=$F$21,$F64-SUM($Z64:AF64),MIN($F64*INDEX($AA$24:$DB$24,AG$4-$D64+1),$F64-SUM($Z64:AF64)))))</f>
        <v/>
      </c>
      <c r="AH64" s="91">
        <f t="array" ref="AH64">IF(AH$4&lt;$D64,0,IF(AH$4&gt;$F$21,0,IF(AH$4=$F$21,$F64-SUM($Z64:AG64),MIN($F64*INDEX($AA$24:$DB$24,AH$4-$D64+1),$F64-SUM($Z64:AG64)))))</f>
        <v/>
      </c>
      <c r="AI64" s="91">
        <f t="array" ref="AI64">IF(AI$4&lt;$D64,0,IF(AI$4&gt;$F$21,0,IF(AI$4=$F$21,$F64-SUM($Z64:AH64),MIN($F64*INDEX($AA$24:$DB$24,AI$4-$D64+1),$F64-SUM($Z64:AH64)))))</f>
        <v/>
      </c>
      <c r="AJ64" s="91">
        <f t="array" ref="AJ64">IF(AJ$4&lt;$D64,0,IF(AJ$4&gt;$F$21,0,IF(AJ$4=$F$21,$F64-SUM($Z64:AI64),MIN($F64*INDEX($AA$24:$DB$24,AJ$4-$D64+1),$F64-SUM($Z64:AI64)))))</f>
        <v/>
      </c>
      <c r="AK64" s="91">
        <f t="array" ref="AK64">IF(AK$4&lt;$D64,0,IF(AK$4&gt;$F$21,0,IF(AK$4=$F$21,$F64-SUM($Z64:AJ64),MIN($F64*INDEX($AA$24:$DB$24,AK$4-$D64+1),$F64-SUM($Z64:AJ64)))))</f>
        <v/>
      </c>
      <c r="AL64" s="91">
        <f t="array" ref="AL64">IF(AL$4&lt;$D64,0,IF(AL$4&gt;$F$21,0,IF(AL$4=$F$21,$F64-SUM($Z64:AK64),MIN($F64*INDEX($AA$24:$DB$24,AL$4-$D64+1),$F64-SUM($Z64:AK64)))))</f>
        <v/>
      </c>
      <c r="AM64" s="91">
        <f t="array" ref="AM64">IF(AM$4&lt;$D64,0,IF(AM$4&gt;$F$21,0,IF(AM$4=$F$21,$F64-SUM($Z64:AL64),MIN($F64*INDEX($AA$24:$DB$24,AM$4-$D64+1),$F64-SUM($Z64:AL64)))))</f>
        <v/>
      </c>
      <c r="AN64" s="91">
        <f t="array" ref="AN64">IF(AN$4&lt;$D64,0,IF(AN$4&gt;$F$21,0,IF(AN$4=$F$21,$F64-SUM($Z64:AM64),MIN($F64*INDEX($AA$24:$DB$24,AN$4-$D64+1),$F64-SUM($Z64:AM64)))))</f>
        <v/>
      </c>
      <c r="AO64" s="91">
        <f t="array" ref="AO64">IF(AO$4&lt;$D64,0,IF(AO$4&gt;$F$21,0,IF(AO$4=$F$21,$F64-SUM($Z64:AN64),MIN($F64*INDEX($AA$24:$DB$24,AO$4-$D64+1),$F64-SUM($Z64:AN64)))))</f>
        <v/>
      </c>
      <c r="AP64" s="91">
        <f t="array" ref="AP64">IF(AP$4&lt;$D64,0,IF(AP$4&gt;$F$21,0,IF(AP$4=$F$21,$F64-SUM($Z64:AO64),MIN($F64*INDEX($AA$24:$DB$24,AP$4-$D64+1),$F64-SUM($Z64:AO64)))))</f>
        <v/>
      </c>
      <c r="AQ64" s="91">
        <f t="array" ref="AQ64">IF(AQ$4&lt;$D64,0,IF(AQ$4&gt;$F$21,0,IF(AQ$4=$F$21,$F64-SUM($Z64:AP64),MIN($F64*INDEX($AA$24:$DB$24,AQ$4-$D64+1),$F64-SUM($Z64:AP64)))))</f>
        <v/>
      </c>
      <c r="AR64" s="91">
        <f t="array" ref="AR64">IF(AR$4&lt;$D64,0,IF(AR$4&gt;$F$21,0,IF(AR$4=$F$21,$F64-SUM($Z64:AQ64),MIN($F64*INDEX($AA$24:$DB$24,AR$4-$D64+1),$F64-SUM($Z64:AQ64)))))</f>
        <v/>
      </c>
      <c r="AS64" s="91">
        <f t="array" ref="AS64">IF(AS$4&lt;$D64,0,IF(AS$4&gt;$F$21,0,IF(AS$4=$F$21,$F64-SUM($Z64:AR64),MIN($F64*INDEX($AA$24:$DB$24,AS$4-$D64+1),$F64-SUM($Z64:AR64)))))</f>
        <v/>
      </c>
      <c r="AT64" s="91">
        <f t="array" ref="AT64">IF(AT$4&lt;$D64,0,IF(AT$4&gt;$F$21,0,IF(AT$4=$F$21,$F64-SUM($Z64:AS64),MIN($F64*INDEX($AA$24:$DB$24,AT$4-$D64+1),$F64-SUM($Z64:AS64)))))</f>
        <v/>
      </c>
      <c r="AU64" s="91">
        <f t="array" ref="AU64">IF(AU$4&lt;$D64,0,IF(AU$4&gt;$F$21,0,IF(AU$4=$F$21,$F64-SUM($Z64:AT64),MIN($F64*INDEX($AA$24:$DB$24,AU$4-$D64+1),$F64-SUM($Z64:AT64)))))</f>
        <v/>
      </c>
      <c r="AV64" s="91">
        <f t="array" ref="AV64">IF(AV$4&lt;$D64,0,IF(AV$4&gt;$F$21,0,IF(AV$4=$F$21,$F64-SUM($Z64:AU64),MIN($F64*INDEX($AA$24:$DB$24,AV$4-$D64+1),$F64-SUM($Z64:AU64)))))</f>
        <v/>
      </c>
      <c r="AW64" s="91">
        <f t="array" ref="AW64">IF(AW$4&lt;$D64,0,IF(AW$4&gt;$F$21,0,IF(AW$4=$F$21,$F64-SUM($Z64:AV64),MIN($F64*INDEX($AA$24:$DB$24,AW$4-$D64+1),$F64-SUM($Z64:AV64)))))</f>
        <v/>
      </c>
      <c r="AX64" s="91">
        <f t="array" ref="AX64">IF(AX$4&lt;$D64,0,IF(AX$4&gt;$F$21,0,IF(AX$4=$F$21,$F64-SUM($Z64:AW64),MIN($F64*INDEX($AA$24:$DB$24,AX$4-$D64+1),$F64-SUM($Z64:AW64)))))</f>
        <v/>
      </c>
      <c r="AY64" s="91">
        <f t="array" ref="AY64">IF(AY$4&lt;$D64,0,IF(AY$4&gt;$F$21,0,IF(AY$4=$F$21,$F64-SUM($Z64:AX64),MIN($F64*INDEX($AA$24:$DB$24,AY$4-$D64+1),$F64-SUM($Z64:AX64)))))</f>
        <v/>
      </c>
      <c r="AZ64" s="91">
        <f t="array" ref="AZ64">IF(AZ$4&lt;$D64,0,IF(AZ$4&gt;$F$21,0,IF(AZ$4=$F$21,$F64-SUM($Z64:AY64),MIN($F64*INDEX($AA$24:$DB$24,AZ$4-$D64+1),$F64-SUM($Z64:AY64)))))</f>
        <v/>
      </c>
      <c r="BA64" s="91">
        <f t="array" ref="BA64">IF(BA$4&lt;$D64,0,IF(BA$4&gt;$F$21,0,IF(BA$4=$F$21,$F64-SUM($Z64:AZ64),MIN($F64*INDEX($AA$24:$DB$24,BA$4-$D64+1),$F64-SUM($Z64:AZ64)))))</f>
        <v/>
      </c>
      <c r="BB64" s="91">
        <f t="array" ref="BB64">IF(BB$4&lt;$D64,0,IF(BB$4&gt;$F$21,0,IF(BB$4=$F$21,$F64-SUM($Z64:BA64),MIN($F64*INDEX($AA$24:$DB$24,BB$4-$D64+1),$F64-SUM($Z64:BA64)))))</f>
        <v/>
      </c>
      <c r="BC64" s="91">
        <f t="array" ref="BC64">IF(BC$4&lt;$D64,0,IF(BC$4&gt;$F$21,0,IF(BC$4=$F$21,$F64-SUM($Z64:BB64),MIN($F64*INDEX($AA$24:$DB$24,BC$4-$D64+1),$F64-SUM($Z64:BB64)))))</f>
        <v/>
      </c>
      <c r="BD64" s="91">
        <f t="array" ref="BD64">IF(BD$4&lt;$D64,0,IF(BD$4&gt;$F$21,0,IF(BD$4=$F$21,$F64-SUM($Z64:BC64),MIN($F64*INDEX($AA$24:$DB$24,BD$4-$D64+1),$F64-SUM($Z64:BC64)))))</f>
        <v/>
      </c>
      <c r="BE64" s="91">
        <f t="array" ref="BE64">IF(BE$4&lt;$D64,0,IF(BE$4&gt;$F$21,0,IF(BE$4=$F$21,$F64-SUM($Z64:BD64),MIN($F64*INDEX($AA$24:$DB$24,BE$4-$D64+1),$F64-SUM($Z64:BD64)))))</f>
        <v/>
      </c>
      <c r="BF64" s="91">
        <f t="array" ref="BF64">IF(BF$4&lt;$D64,0,IF(BF$4&gt;$F$21,0,IF(BF$4=$F$21,$F64-SUM($Z64:BE64),MIN($F64*INDEX($AA$24:$DB$24,BF$4-$D64+1),$F64-SUM($Z64:BE64)))))</f>
        <v/>
      </c>
      <c r="BG64" s="91">
        <f t="array" ref="BG64">IF(BG$4&lt;$D64,0,IF(BG$4&gt;$F$21,0,IF(BG$4=$F$21,$F64-SUM($Z64:BF64),MIN($F64*INDEX($AA$24:$DB$24,BG$4-$D64+1),$F64-SUM($Z64:BF64)))))</f>
        <v/>
      </c>
      <c r="BH64" s="91">
        <f t="array" ref="BH64">IF(BH$4&lt;$D64,0,IF(BH$4&gt;$F$21,0,IF(BH$4=$F$21,$F64-SUM($Z64:BG64),MIN($F64*INDEX($AA$24:$DB$24,BH$4-$D64+1),$F64-SUM($Z64:BG64)))))</f>
        <v/>
      </c>
      <c r="BI64" s="91">
        <f t="array" ref="BI64">IF(BI$4&lt;$D64,0,IF(BI$4&gt;$F$21,0,IF(BI$4=$F$21,$F64-SUM($Z64:BH64),MIN($F64*INDEX($AA$24:$DB$24,BI$4-$D64+1),$F64-SUM($Z64:BH64)))))</f>
        <v/>
      </c>
      <c r="BJ64" s="91">
        <f t="array" ref="BJ64">IF(BJ$4&lt;$D64,0,IF(BJ$4&gt;$F$21,0,IF(BJ$4=$F$21,$F64-SUM($Z64:BI64),MIN($F64*INDEX($AA$24:$DB$24,BJ$4-$D64+1),$F64-SUM($Z64:BI64)))))</f>
        <v/>
      </c>
      <c r="BK64" s="91">
        <f t="array" ref="BK64">IF(BK$4&lt;$D64,0,IF(BK$4&gt;$F$21,0,IF(BK$4=$F$21,$F64-SUM($Z64:BJ64),MIN($F64*INDEX($AA$24:$DB$24,BK$4-$D64+1),$F64-SUM($Z64:BJ64)))))</f>
        <v/>
      </c>
      <c r="BL64" s="91">
        <f t="array" ref="BL64">IF(BL$4&lt;$D64,0,IF(BL$4&gt;$F$21,0,IF(BL$4=$F$21,$F64-SUM($Z64:BK64),MIN($F64*INDEX($AA$24:$DB$24,BL$4-$D64+1),$F64-SUM($Z64:BK64)))))</f>
        <v/>
      </c>
      <c r="BM64" s="91">
        <f t="array" ref="BM64">IF(BM$4&lt;$D64,0,IF(BM$4&gt;$F$21,0,IF(BM$4=$F$21,$F64-SUM($Z64:BL64),MIN($F64*INDEX($AA$24:$DB$24,BM$4-$D64+1),$F64-SUM($Z64:BL64)))))</f>
        <v/>
      </c>
      <c r="BN64" s="91">
        <f t="array" ref="BN64">IF(BN$4&lt;$D64,0,IF(BN$4&gt;$F$21,0,IF(BN$4=$F$21,$F64-SUM($Z64:BM64),MIN($F64*INDEX($AA$24:$DB$24,BN$4-$D64+1),$F64-SUM($Z64:BM64)))))</f>
        <v/>
      </c>
      <c r="BO64" s="91">
        <f t="array" ref="BO64">IF(BO$4&lt;$D64,0,IF(BO$4&gt;$F$21,0,IF(BO$4=$F$21,$F64-SUM($Z64:BN64),MIN($F64*INDEX($AA$24:$DB$24,BO$4-$D64+1),$F64-SUM($Z64:BN64)))))</f>
        <v/>
      </c>
      <c r="BP64" s="91">
        <f t="array" ref="BP64">IF(BP$4&lt;$D64,0,IF(BP$4&gt;$F$21,0,IF(BP$4=$F$21,$F64-SUM($Z64:BO64),MIN($F64*INDEX($AA$24:$DB$24,BP$4-$D64+1),$F64-SUM($Z64:BO64)))))</f>
        <v/>
      </c>
      <c r="BQ64" s="91">
        <f t="array" ref="BQ64">IF(BQ$4&lt;$D64,0,IF(BQ$4&gt;$F$21,0,IF(BQ$4=$F$21,$F64-SUM($Z64:BP64),MIN($F64*INDEX($AA$24:$DB$24,BQ$4-$D64+1),$F64-SUM($Z64:BP64)))))</f>
        <v/>
      </c>
      <c r="BR64" s="91">
        <f t="array" ref="BR64">IF(BR$4&lt;$D64,0,IF(BR$4&gt;$F$21,0,IF(BR$4=$F$21,$F64-SUM($Z64:BQ64),MIN($F64*INDEX($AA$24:$DB$24,BR$4-$D64+1),$F64-SUM($Z64:BQ64)))))</f>
        <v/>
      </c>
      <c r="BS64" s="91">
        <f t="array" ref="BS64">IF(BS$4&lt;$D64,0,IF(BS$4&gt;$F$21,0,IF(BS$4=$F$21,$F64-SUM($Z64:BR64),MIN($F64*INDEX($AA$24:$DB$24,BS$4-$D64+1),$F64-SUM($Z64:BR64)))))</f>
        <v/>
      </c>
      <c r="BT64" s="91">
        <f t="array" ref="BT64">IF(BT$4&lt;$D64,0,IF(BT$4&gt;$F$21,0,IF(BT$4=$F$21,$F64-SUM($Z64:BS64),MIN($F64*INDEX($AA$24:$DB$24,BT$4-$D64+1),$F64-SUM($Z64:BS64)))))</f>
        <v/>
      </c>
      <c r="BU64" s="91">
        <f t="array" ref="BU64">IF(BU$4&lt;$D64,0,IF(BU$4&gt;$F$21,0,IF(BU$4=$F$21,$F64-SUM($Z64:BT64),MIN($F64*INDEX($AA$24:$DB$24,BU$4-$D64+1),$F64-SUM($Z64:BT64)))))</f>
        <v/>
      </c>
      <c r="BV64" s="91">
        <f t="array" ref="BV64">IF(BV$4&lt;$D64,0,IF(BV$4&gt;$F$21,0,IF(BV$4=$F$21,$F64-SUM($Z64:BU64),MIN($F64*INDEX($AA$24:$DB$24,BV$4-$D64+1),$F64-SUM($Z64:BU64)))))</f>
        <v/>
      </c>
      <c r="BW64" s="91">
        <f t="array" ref="BW64">IF(BW$4&lt;$D64,0,IF(BW$4&gt;$F$21,0,IF(BW$4=$F$21,$F64-SUM($Z64:BV64),MIN($F64*INDEX($AA$24:$DB$24,BW$4-$D64+1),$F64-SUM($Z64:BV64)))))</f>
        <v/>
      </c>
      <c r="BX64" s="91">
        <f t="array" ref="BX64">IF(BX$4&lt;$D64,0,IF(BX$4&gt;$F$21,0,IF(BX$4=$F$21,$F64-SUM($Z64:BW64),MIN($F64*INDEX($AA$24:$DB$24,BX$4-$D64+1),$F64-SUM($Z64:BW64)))))</f>
        <v/>
      </c>
      <c r="BY64" s="91">
        <f t="array" ref="BY64">IF(BY$4&lt;$D64,0,IF(BY$4&gt;$F$21,0,IF(BY$4=$F$21,$F64-SUM($Z64:BX64),MIN($F64*INDEX($AA$24:$DB$24,BY$4-$D64+1),$F64-SUM($Z64:BX64)))))</f>
        <v/>
      </c>
      <c r="BZ64" s="91">
        <f t="array" ref="BZ64">IF(BZ$4&lt;$D64,0,IF(BZ$4&gt;$F$21,0,IF(BZ$4=$F$21,$F64-SUM($Z64:BY64),MIN($F64*INDEX($AA$24:$DB$24,BZ$4-$D64+1),$F64-SUM($Z64:BY64)))))</f>
        <v/>
      </c>
      <c r="CA64" s="91">
        <f t="array" ref="CA64">IF(CA$4&lt;$D64,0,IF(CA$4&gt;$F$21,0,IF(CA$4=$F$21,$F64-SUM($Z64:BZ64),MIN($F64*INDEX($AA$24:$DB$24,CA$4-$D64+1),$F64-SUM($Z64:BZ64)))))</f>
        <v/>
      </c>
      <c r="CB64" s="91">
        <f t="array" ref="CB64">IF(CB$4&lt;$D64,0,IF(CB$4&gt;$F$21,0,IF(CB$4=$F$21,$F64-SUM($Z64:CA64),MIN($F64*INDEX($AA$24:$DB$24,CB$4-$D64+1),$F64-SUM($Z64:CA64)))))</f>
        <v/>
      </c>
      <c r="CC64" s="91">
        <f t="array" ref="CC64">IF(CC$4&lt;$D64,0,IF(CC$4&gt;$F$21,0,IF(CC$4=$F$21,$F64-SUM($Z64:CB64),MIN($F64*INDEX($AA$24:$DB$24,CC$4-$D64+1),$F64-SUM($Z64:CB64)))))</f>
        <v/>
      </c>
      <c r="CD64" s="91">
        <f t="array" ref="CD64">IF(CD$4&lt;$D64,0,IF(CD$4&gt;$F$21,0,IF(CD$4=$F$21,$F64-SUM($Z64:CC64),MIN($F64*INDEX($AA$24:$DB$24,CD$4-$D64+1),$F64-SUM($Z64:CC64)))))</f>
        <v/>
      </c>
      <c r="CE64" s="91">
        <f t="array" ref="CE64">IF(CE$4&lt;$D64,0,IF(CE$4&gt;$F$21,0,IF(CE$4=$F$21,$F64-SUM($Z64:CD64),MIN($F64*INDEX($AA$24:$DB$24,CE$4-$D64+1),$F64-SUM($Z64:CD64)))))</f>
        <v/>
      </c>
      <c r="CF64" s="91">
        <f t="array" ref="CF64">IF(CF$4&lt;$D64,0,IF(CF$4&gt;$F$21,0,IF(CF$4=$F$21,$F64-SUM($Z64:CE64),MIN($F64*INDEX($AA$24:$DB$24,CF$4-$D64+1),$F64-SUM($Z64:CE64)))))</f>
        <v/>
      </c>
      <c r="CG64" s="91">
        <f t="array" ref="CG64">IF(CG$4&lt;$D64,0,IF(CG$4&gt;$F$21,0,IF(CG$4=$F$21,$F64-SUM($Z64:CF64),MIN($F64*INDEX($AA$24:$DB$24,CG$4-$D64+1),$F64-SUM($Z64:CF64)))))</f>
        <v/>
      </c>
      <c r="CH64" s="91">
        <f t="array" ref="CH64">IF(CH$4&lt;$D64,0,IF(CH$4&gt;$F$21,0,IF(CH$4=$F$21,$F64-SUM($Z64:CG64),MIN($F64*INDEX($AA$24:$DB$24,CH$4-$D64+1),$F64-SUM($Z64:CG64)))))</f>
        <v/>
      </c>
      <c r="CI64" s="91">
        <f t="array" ref="CI64">IF(CI$4&lt;$D64,0,IF(CI$4&gt;$F$21,0,IF(CI$4=$F$21,$F64-SUM($Z64:CH64),MIN($F64*INDEX($AA$24:$DB$24,CI$4-$D64+1),$F64-SUM($Z64:CH64)))))</f>
        <v/>
      </c>
      <c r="CJ64" s="91">
        <f t="array" ref="CJ64">IF(CJ$4&lt;$D64,0,IF(CJ$4&gt;$F$21,0,IF(CJ$4=$F$21,$F64-SUM($Z64:CI64),MIN($F64*INDEX($AA$24:$DB$24,CJ$4-$D64+1),$F64-SUM($Z64:CI64)))))</f>
        <v/>
      </c>
      <c r="CK64" s="91">
        <f t="array" ref="CK64">IF(CK$4&lt;$D64,0,IF(CK$4&gt;$F$21,0,IF(CK$4=$F$21,$F64-SUM($Z64:CJ64),MIN($F64*INDEX($AA$24:$DB$24,CK$4-$D64+1),$F64-SUM($Z64:CJ64)))))</f>
        <v/>
      </c>
      <c r="CL64" s="91">
        <f t="array" ref="CL64">IF(CL$4&lt;$D64,0,IF(CL$4&gt;$F$21,0,IF(CL$4=$F$21,$F64-SUM($Z64:CK64),MIN($F64*INDEX($AA$24:$DB$24,CL$4-$D64+1),$F64-SUM($Z64:CK64)))))</f>
        <v/>
      </c>
      <c r="CM64" s="91">
        <f t="array" ref="CM64">IF(CM$4&lt;$D64,0,IF(CM$4&gt;$F$21,0,IF(CM$4=$F$21,$F64-SUM($Z64:CL64),MIN($F64*INDEX($AA$24:$DB$24,CM$4-$D64+1),$F64-SUM($Z64:CL64)))))</f>
        <v/>
      </c>
      <c r="CN64" s="91">
        <f t="array" ref="CN64">IF(CN$4&lt;$D64,0,IF(CN$4&gt;$F$21,0,IF(CN$4=$F$21,$F64-SUM($Z64:CM64),MIN($F64*INDEX($AA$24:$DB$24,CN$4-$D64+1),$F64-SUM($Z64:CM64)))))</f>
        <v/>
      </c>
      <c r="CO64" s="91">
        <f t="array" ref="CO64">IF(CO$4&lt;$D64,0,IF(CO$4&gt;$F$21,0,IF(CO$4=$F$21,$F64-SUM($Z64:CN64),MIN($F64*INDEX($AA$24:$DB$24,CO$4-$D64+1),$F64-SUM($Z64:CN64)))))</f>
        <v/>
      </c>
      <c r="CP64" s="91">
        <f t="array" ref="CP64">IF(CP$4&lt;$D64,0,IF(CP$4&gt;$F$21,0,IF(CP$4=$F$21,$F64-SUM($Z64:CO64),MIN($F64*INDEX($AA$24:$DB$24,CP$4-$D64+1),$F64-SUM($Z64:CO64)))))</f>
        <v/>
      </c>
      <c r="CQ64" s="91">
        <f t="array" ref="CQ64">IF(CQ$4&lt;$D64,0,IF(CQ$4&gt;$F$21,0,IF(CQ$4=$F$21,$F64-SUM($Z64:CP64),MIN($F64*INDEX($AA$24:$DB$24,CQ$4-$D64+1),$F64-SUM($Z64:CP64)))))</f>
        <v/>
      </c>
      <c r="CR64" s="91">
        <f t="array" ref="CR64">IF(CR$4&lt;$D64,0,IF(CR$4&gt;$F$21,0,IF(CR$4=$F$21,$F64-SUM($Z64:CQ64),MIN($F64*INDEX($AA$24:$DB$24,CR$4-$D64+1),$F64-SUM($Z64:CQ64)))))</f>
        <v/>
      </c>
      <c r="CS64" s="91">
        <f t="array" ref="CS64">IF(CS$4&lt;$D64,0,IF(CS$4&gt;$F$21,0,IF(CS$4=$F$21,$F64-SUM($Z64:CR64),MIN($F64*INDEX($AA$24:$DB$24,CS$4-$D64+1),$F64-SUM($Z64:CR64)))))</f>
        <v/>
      </c>
      <c r="CT64" s="91">
        <f t="array" ref="CT64">IF(CT$4&lt;$D64,0,IF(CT$4&gt;$F$21,0,IF(CT$4=$F$21,$F64-SUM($Z64:CS64),MIN($F64*INDEX($AA$24:$DB$24,CT$4-$D64+1),$F64-SUM($Z64:CS64)))))</f>
        <v/>
      </c>
      <c r="CU64" s="91">
        <f t="array" ref="CU64">IF(CU$4&lt;$D64,0,IF(CU$4&gt;$F$21,0,IF(CU$4=$F$21,$F64-SUM($Z64:CT64),MIN($F64*INDEX($AA$24:$DB$24,CU$4-$D64+1),$F64-SUM($Z64:CT64)))))</f>
        <v/>
      </c>
      <c r="CV64" s="91">
        <f t="array" ref="CV64">IF(CV$4&lt;$D64,0,IF(CV$4&gt;$F$21,0,IF(CV$4=$F$21,$F64-SUM($Z64:CU64),MIN($F64*INDEX($AA$24:$DB$24,CV$4-$D64+1),$F64-SUM($Z64:CU64)))))</f>
        <v/>
      </c>
      <c r="CW64" s="91">
        <f t="array" ref="CW64">IF(CW$4&lt;$D64,0,IF(CW$4&gt;$F$21,0,IF(CW$4=$F$21,$F64-SUM($Z64:CV64),MIN($F64*INDEX($AA$24:$DB$24,CW$4-$D64+1),$F64-SUM($Z64:CV64)))))</f>
        <v/>
      </c>
      <c r="CX64" s="91">
        <f t="array" ref="CX64">IF(CX$4&lt;$D64,0,IF(CX$4&gt;$F$21,0,IF(CX$4=$F$21,$F64-SUM($Z64:CW64),MIN($F64*INDEX($AA$24:$DB$24,CX$4-$D64+1),$F64-SUM($Z64:CW64)))))</f>
        <v/>
      </c>
      <c r="CY64" s="91">
        <f t="array" ref="CY64">IF(CY$4&lt;$D64,0,IF(CY$4&gt;$F$21,0,IF(CY$4=$F$21,$F64-SUM($Z64:CX64),MIN($F64*INDEX($AA$24:$DB$24,CY$4-$D64+1),$F64-SUM($Z64:CX64)))))</f>
        <v/>
      </c>
      <c r="CZ64" s="91">
        <f t="array" ref="CZ64">IF(CZ$4&lt;$D64,0,IF(CZ$4&gt;$F$21,0,IF(CZ$4=$F$21,$F64-SUM($Z64:CY64),MIN($F64*INDEX($AA$24:$DB$24,CZ$4-$D64+1),$F64-SUM($Z64:CY64)))))</f>
        <v/>
      </c>
      <c r="DA64" s="91">
        <f t="array" ref="DA64">IF(DA$4&lt;$D64,0,IF(DA$4&gt;$F$21,0,IF(DA$4=$F$21,$F64-SUM($Z64:CZ64),MIN($F64*INDEX($AA$24:$DB$24,DA$4-$D64+1),$F64-SUM($Z64:CZ64)))))</f>
        <v/>
      </c>
      <c r="DB64" s="91">
        <f t="array" ref="DB64">IF(DB$4&lt;$D64,0,IF(DB$4&gt;$F$21,0,IF(DB$4=$F$21,$F64-SUM($Z64:DA64),MIN($F64*INDEX($AA$24:$DB$24,DB$4-$D64+1),$F64-SUM($Z64:DA64)))))</f>
        <v/>
      </c>
    </row>
    <row r="65" outlineLevel="3">
      <c r="D65" s="2" t="n">
        <v>40</v>
      </c>
      <c r="E65" s="2" t="inlineStr">
        <is>
          <t>Total Capex Year 40</t>
        </is>
      </c>
      <c r="F65" s="87" t="n">
        <v>0</v>
      </c>
      <c r="G65" s="87">
        <f>SUM(AA65:DB65)-F65</f>
        <v/>
      </c>
      <c r="AA65" s="91">
        <f t="array" ref="AA65">IF(AA$4&lt;$D65,0,IF(AA$4&gt;$F$21,0,IF(AA$4=$F$21,$F65-SUM($Z65:Z65),MIN($F65*INDEX($AA$24:$DB$24,AA$4-$D65+1),$F65-SUM($Z65:Z65)))))</f>
        <v/>
      </c>
      <c r="AB65" s="91">
        <f t="array" ref="AB65">IF(AB$4&lt;$D65,0,IF(AB$4&gt;$F$21,0,IF(AB$4=$F$21,$F65-SUM($Z65:AA65),MIN($F65*INDEX($AA$24:$DB$24,AB$4-$D65+1),$F65-SUM($Z65:AA65)))))</f>
        <v/>
      </c>
      <c r="AC65" s="91">
        <f t="array" ref="AC65">IF(AC$4&lt;$D65,0,IF(AC$4&gt;$F$21,0,IF(AC$4=$F$21,$F65-SUM($Z65:AB65),MIN($F65*INDEX($AA$24:$DB$24,AC$4-$D65+1),$F65-SUM($Z65:AB65)))))</f>
        <v/>
      </c>
      <c r="AD65" s="91">
        <f t="array" ref="AD65">IF(AD$4&lt;$D65,0,IF(AD$4&gt;$F$21,0,IF(AD$4=$F$21,$F65-SUM($Z65:AC65),MIN($F65*INDEX($AA$24:$DB$24,AD$4-$D65+1),$F65-SUM($Z65:AC65)))))</f>
        <v/>
      </c>
      <c r="AE65" s="91">
        <f t="array" ref="AE65">IF(AE$4&lt;$D65,0,IF(AE$4&gt;$F$21,0,IF(AE$4=$F$21,$F65-SUM($Z65:AD65),MIN($F65*INDEX($AA$24:$DB$24,AE$4-$D65+1),$F65-SUM($Z65:AD65)))))</f>
        <v/>
      </c>
      <c r="AF65" s="91">
        <f t="array" ref="AF65">IF(AF$4&lt;$D65,0,IF(AF$4&gt;$F$21,0,IF(AF$4=$F$21,$F65-SUM($Z65:AE65),MIN($F65*INDEX($AA$24:$DB$24,AF$4-$D65+1),$F65-SUM($Z65:AE65)))))</f>
        <v/>
      </c>
      <c r="AG65" s="91">
        <f t="array" ref="AG65">IF(AG$4&lt;$D65,0,IF(AG$4&gt;$F$21,0,IF(AG$4=$F$21,$F65-SUM($Z65:AF65),MIN($F65*INDEX($AA$24:$DB$24,AG$4-$D65+1),$F65-SUM($Z65:AF65)))))</f>
        <v/>
      </c>
      <c r="AH65" s="91">
        <f t="array" ref="AH65">IF(AH$4&lt;$D65,0,IF(AH$4&gt;$F$21,0,IF(AH$4=$F$21,$F65-SUM($Z65:AG65),MIN($F65*INDEX($AA$24:$DB$24,AH$4-$D65+1),$F65-SUM($Z65:AG65)))))</f>
        <v/>
      </c>
      <c r="AI65" s="91">
        <f t="array" ref="AI65">IF(AI$4&lt;$D65,0,IF(AI$4&gt;$F$21,0,IF(AI$4=$F$21,$F65-SUM($Z65:AH65),MIN($F65*INDEX($AA$24:$DB$24,AI$4-$D65+1),$F65-SUM($Z65:AH65)))))</f>
        <v/>
      </c>
      <c r="AJ65" s="91">
        <f t="array" ref="AJ65">IF(AJ$4&lt;$D65,0,IF(AJ$4&gt;$F$21,0,IF(AJ$4=$F$21,$F65-SUM($Z65:AI65),MIN($F65*INDEX($AA$24:$DB$24,AJ$4-$D65+1),$F65-SUM($Z65:AI65)))))</f>
        <v/>
      </c>
      <c r="AK65" s="91">
        <f t="array" ref="AK65">IF(AK$4&lt;$D65,0,IF(AK$4&gt;$F$21,0,IF(AK$4=$F$21,$F65-SUM($Z65:AJ65),MIN($F65*INDEX($AA$24:$DB$24,AK$4-$D65+1),$F65-SUM($Z65:AJ65)))))</f>
        <v/>
      </c>
      <c r="AL65" s="91">
        <f t="array" ref="AL65">IF(AL$4&lt;$D65,0,IF(AL$4&gt;$F$21,0,IF(AL$4=$F$21,$F65-SUM($Z65:AK65),MIN($F65*INDEX($AA$24:$DB$24,AL$4-$D65+1),$F65-SUM($Z65:AK65)))))</f>
        <v/>
      </c>
      <c r="AM65" s="91">
        <f t="array" ref="AM65">IF(AM$4&lt;$D65,0,IF(AM$4&gt;$F$21,0,IF(AM$4=$F$21,$F65-SUM($Z65:AL65),MIN($F65*INDEX($AA$24:$DB$24,AM$4-$D65+1),$F65-SUM($Z65:AL65)))))</f>
        <v/>
      </c>
      <c r="AN65" s="91">
        <f t="array" ref="AN65">IF(AN$4&lt;$D65,0,IF(AN$4&gt;$F$21,0,IF(AN$4=$F$21,$F65-SUM($Z65:AM65),MIN($F65*INDEX($AA$24:$DB$24,AN$4-$D65+1),$F65-SUM($Z65:AM65)))))</f>
        <v/>
      </c>
      <c r="AO65" s="91">
        <f t="array" ref="AO65">IF(AO$4&lt;$D65,0,IF(AO$4&gt;$F$21,0,IF(AO$4=$F$21,$F65-SUM($Z65:AN65),MIN($F65*INDEX($AA$24:$DB$24,AO$4-$D65+1),$F65-SUM($Z65:AN65)))))</f>
        <v/>
      </c>
      <c r="AP65" s="91">
        <f t="array" ref="AP65">IF(AP$4&lt;$D65,0,IF(AP$4&gt;$F$21,0,IF(AP$4=$F$21,$F65-SUM($Z65:AO65),MIN($F65*INDEX($AA$24:$DB$24,AP$4-$D65+1),$F65-SUM($Z65:AO65)))))</f>
        <v/>
      </c>
      <c r="AQ65" s="91">
        <f t="array" ref="AQ65">IF(AQ$4&lt;$D65,0,IF(AQ$4&gt;$F$21,0,IF(AQ$4=$F$21,$F65-SUM($Z65:AP65),MIN($F65*INDEX($AA$24:$DB$24,AQ$4-$D65+1),$F65-SUM($Z65:AP65)))))</f>
        <v/>
      </c>
      <c r="AR65" s="91">
        <f t="array" ref="AR65">IF(AR$4&lt;$D65,0,IF(AR$4&gt;$F$21,0,IF(AR$4=$F$21,$F65-SUM($Z65:AQ65),MIN($F65*INDEX($AA$24:$DB$24,AR$4-$D65+1),$F65-SUM($Z65:AQ65)))))</f>
        <v/>
      </c>
      <c r="AS65" s="91">
        <f t="array" ref="AS65">IF(AS$4&lt;$D65,0,IF(AS$4&gt;$F$21,0,IF(AS$4=$F$21,$F65-SUM($Z65:AR65),MIN($F65*INDEX($AA$24:$DB$24,AS$4-$D65+1),$F65-SUM($Z65:AR65)))))</f>
        <v/>
      </c>
      <c r="AT65" s="91">
        <f t="array" ref="AT65">IF(AT$4&lt;$D65,0,IF(AT$4&gt;$F$21,0,IF(AT$4=$F$21,$F65-SUM($Z65:AS65),MIN($F65*INDEX($AA$24:$DB$24,AT$4-$D65+1),$F65-SUM($Z65:AS65)))))</f>
        <v/>
      </c>
      <c r="AU65" s="91">
        <f t="array" ref="AU65">IF(AU$4&lt;$D65,0,IF(AU$4&gt;$F$21,0,IF(AU$4=$F$21,$F65-SUM($Z65:AT65),MIN($F65*INDEX($AA$24:$DB$24,AU$4-$D65+1),$F65-SUM($Z65:AT65)))))</f>
        <v/>
      </c>
      <c r="AV65" s="91">
        <f t="array" ref="AV65">IF(AV$4&lt;$D65,0,IF(AV$4&gt;$F$21,0,IF(AV$4=$F$21,$F65-SUM($Z65:AU65),MIN($F65*INDEX($AA$24:$DB$24,AV$4-$D65+1),$F65-SUM($Z65:AU65)))))</f>
        <v/>
      </c>
      <c r="AW65" s="91">
        <f t="array" ref="AW65">IF(AW$4&lt;$D65,0,IF(AW$4&gt;$F$21,0,IF(AW$4=$F$21,$F65-SUM($Z65:AV65),MIN($F65*INDEX($AA$24:$DB$24,AW$4-$D65+1),$F65-SUM($Z65:AV65)))))</f>
        <v/>
      </c>
      <c r="AX65" s="91">
        <f t="array" ref="AX65">IF(AX$4&lt;$D65,0,IF(AX$4&gt;$F$21,0,IF(AX$4=$F$21,$F65-SUM($Z65:AW65),MIN($F65*INDEX($AA$24:$DB$24,AX$4-$D65+1),$F65-SUM($Z65:AW65)))))</f>
        <v/>
      </c>
      <c r="AY65" s="91">
        <f t="array" ref="AY65">IF(AY$4&lt;$D65,0,IF(AY$4&gt;$F$21,0,IF(AY$4=$F$21,$F65-SUM($Z65:AX65),MIN($F65*INDEX($AA$24:$DB$24,AY$4-$D65+1),$F65-SUM($Z65:AX65)))))</f>
        <v/>
      </c>
      <c r="AZ65" s="91">
        <f t="array" ref="AZ65">IF(AZ$4&lt;$D65,0,IF(AZ$4&gt;$F$21,0,IF(AZ$4=$F$21,$F65-SUM($Z65:AY65),MIN($F65*INDEX($AA$24:$DB$24,AZ$4-$D65+1),$F65-SUM($Z65:AY65)))))</f>
        <v/>
      </c>
      <c r="BA65" s="91">
        <f t="array" ref="BA65">IF(BA$4&lt;$D65,0,IF(BA$4&gt;$F$21,0,IF(BA$4=$F$21,$F65-SUM($Z65:AZ65),MIN($F65*INDEX($AA$24:$DB$24,BA$4-$D65+1),$F65-SUM($Z65:AZ65)))))</f>
        <v/>
      </c>
      <c r="BB65" s="91">
        <f t="array" ref="BB65">IF(BB$4&lt;$D65,0,IF(BB$4&gt;$F$21,0,IF(BB$4=$F$21,$F65-SUM($Z65:BA65),MIN($F65*INDEX($AA$24:$DB$24,BB$4-$D65+1),$F65-SUM($Z65:BA65)))))</f>
        <v/>
      </c>
      <c r="BC65" s="91">
        <f t="array" ref="BC65">IF(BC$4&lt;$D65,0,IF(BC$4&gt;$F$21,0,IF(BC$4=$F$21,$F65-SUM($Z65:BB65),MIN($F65*INDEX($AA$24:$DB$24,BC$4-$D65+1),$F65-SUM($Z65:BB65)))))</f>
        <v/>
      </c>
      <c r="BD65" s="91">
        <f t="array" ref="BD65">IF(BD$4&lt;$D65,0,IF(BD$4&gt;$F$21,0,IF(BD$4=$F$21,$F65-SUM($Z65:BC65),MIN($F65*INDEX($AA$24:$DB$24,BD$4-$D65+1),$F65-SUM($Z65:BC65)))))</f>
        <v/>
      </c>
      <c r="BE65" s="91">
        <f t="array" ref="BE65">IF(BE$4&lt;$D65,0,IF(BE$4&gt;$F$21,0,IF(BE$4=$F$21,$F65-SUM($Z65:BD65),MIN($F65*INDEX($AA$24:$DB$24,BE$4-$D65+1),$F65-SUM($Z65:BD65)))))</f>
        <v/>
      </c>
      <c r="BF65" s="91">
        <f t="array" ref="BF65">IF(BF$4&lt;$D65,0,IF(BF$4&gt;$F$21,0,IF(BF$4=$F$21,$F65-SUM($Z65:BE65),MIN($F65*INDEX($AA$24:$DB$24,BF$4-$D65+1),$F65-SUM($Z65:BE65)))))</f>
        <v/>
      </c>
      <c r="BG65" s="91">
        <f t="array" ref="BG65">IF(BG$4&lt;$D65,0,IF(BG$4&gt;$F$21,0,IF(BG$4=$F$21,$F65-SUM($Z65:BF65),MIN($F65*INDEX($AA$24:$DB$24,BG$4-$D65+1),$F65-SUM($Z65:BF65)))))</f>
        <v/>
      </c>
      <c r="BH65" s="91">
        <f t="array" ref="BH65">IF(BH$4&lt;$D65,0,IF(BH$4&gt;$F$21,0,IF(BH$4=$F$21,$F65-SUM($Z65:BG65),MIN($F65*INDEX($AA$24:$DB$24,BH$4-$D65+1),$F65-SUM($Z65:BG65)))))</f>
        <v/>
      </c>
      <c r="BI65" s="91">
        <f t="array" ref="BI65">IF(BI$4&lt;$D65,0,IF(BI$4&gt;$F$21,0,IF(BI$4=$F$21,$F65-SUM($Z65:BH65),MIN($F65*INDEX($AA$24:$DB$24,BI$4-$D65+1),$F65-SUM($Z65:BH65)))))</f>
        <v/>
      </c>
      <c r="BJ65" s="91">
        <f t="array" ref="BJ65">IF(BJ$4&lt;$D65,0,IF(BJ$4&gt;$F$21,0,IF(BJ$4=$F$21,$F65-SUM($Z65:BI65),MIN($F65*INDEX($AA$24:$DB$24,BJ$4-$D65+1),$F65-SUM($Z65:BI65)))))</f>
        <v/>
      </c>
      <c r="BK65" s="91">
        <f t="array" ref="BK65">IF(BK$4&lt;$D65,0,IF(BK$4&gt;$F$21,0,IF(BK$4=$F$21,$F65-SUM($Z65:BJ65),MIN($F65*INDEX($AA$24:$DB$24,BK$4-$D65+1),$F65-SUM($Z65:BJ65)))))</f>
        <v/>
      </c>
      <c r="BL65" s="91">
        <f t="array" ref="BL65">IF(BL$4&lt;$D65,0,IF(BL$4&gt;$F$21,0,IF(BL$4=$F$21,$F65-SUM($Z65:BK65),MIN($F65*INDEX($AA$24:$DB$24,BL$4-$D65+1),$F65-SUM($Z65:BK65)))))</f>
        <v/>
      </c>
      <c r="BM65" s="91">
        <f t="array" ref="BM65">IF(BM$4&lt;$D65,0,IF(BM$4&gt;$F$21,0,IF(BM$4=$F$21,$F65-SUM($Z65:BL65),MIN($F65*INDEX($AA$24:$DB$24,BM$4-$D65+1),$F65-SUM($Z65:BL65)))))</f>
        <v/>
      </c>
      <c r="BN65" s="91">
        <f t="array" ref="BN65">IF(BN$4&lt;$D65,0,IF(BN$4&gt;$F$21,0,IF(BN$4=$F$21,$F65-SUM($Z65:BM65),MIN($F65*INDEX($AA$24:$DB$24,BN$4-$D65+1),$F65-SUM($Z65:BM65)))))</f>
        <v/>
      </c>
      <c r="BO65" s="91">
        <f t="array" ref="BO65">IF(BO$4&lt;$D65,0,IF(BO$4&gt;$F$21,0,IF(BO$4=$F$21,$F65-SUM($Z65:BN65),MIN($F65*INDEX($AA$24:$DB$24,BO$4-$D65+1),$F65-SUM($Z65:BN65)))))</f>
        <v/>
      </c>
      <c r="BP65" s="91">
        <f t="array" ref="BP65">IF(BP$4&lt;$D65,0,IF(BP$4&gt;$F$21,0,IF(BP$4=$F$21,$F65-SUM($Z65:BO65),MIN($F65*INDEX($AA$24:$DB$24,BP$4-$D65+1),$F65-SUM($Z65:BO65)))))</f>
        <v/>
      </c>
      <c r="BQ65" s="91">
        <f t="array" ref="BQ65">IF(BQ$4&lt;$D65,0,IF(BQ$4&gt;$F$21,0,IF(BQ$4=$F$21,$F65-SUM($Z65:BP65),MIN($F65*INDEX($AA$24:$DB$24,BQ$4-$D65+1),$F65-SUM($Z65:BP65)))))</f>
        <v/>
      </c>
      <c r="BR65" s="91">
        <f t="array" ref="BR65">IF(BR$4&lt;$D65,0,IF(BR$4&gt;$F$21,0,IF(BR$4=$F$21,$F65-SUM($Z65:BQ65),MIN($F65*INDEX($AA$24:$DB$24,BR$4-$D65+1),$F65-SUM($Z65:BQ65)))))</f>
        <v/>
      </c>
      <c r="BS65" s="91">
        <f t="array" ref="BS65">IF(BS$4&lt;$D65,0,IF(BS$4&gt;$F$21,0,IF(BS$4=$F$21,$F65-SUM($Z65:BR65),MIN($F65*INDEX($AA$24:$DB$24,BS$4-$D65+1),$F65-SUM($Z65:BR65)))))</f>
        <v/>
      </c>
      <c r="BT65" s="91">
        <f t="array" ref="BT65">IF(BT$4&lt;$D65,0,IF(BT$4&gt;$F$21,0,IF(BT$4=$F$21,$F65-SUM($Z65:BS65),MIN($F65*INDEX($AA$24:$DB$24,BT$4-$D65+1),$F65-SUM($Z65:BS65)))))</f>
        <v/>
      </c>
      <c r="BU65" s="91">
        <f t="array" ref="BU65">IF(BU$4&lt;$D65,0,IF(BU$4&gt;$F$21,0,IF(BU$4=$F$21,$F65-SUM($Z65:BT65),MIN($F65*INDEX($AA$24:$DB$24,BU$4-$D65+1),$F65-SUM($Z65:BT65)))))</f>
        <v/>
      </c>
      <c r="BV65" s="91">
        <f t="array" ref="BV65">IF(BV$4&lt;$D65,0,IF(BV$4&gt;$F$21,0,IF(BV$4=$F$21,$F65-SUM($Z65:BU65),MIN($F65*INDEX($AA$24:$DB$24,BV$4-$D65+1),$F65-SUM($Z65:BU65)))))</f>
        <v/>
      </c>
      <c r="BW65" s="91">
        <f t="array" ref="BW65">IF(BW$4&lt;$D65,0,IF(BW$4&gt;$F$21,0,IF(BW$4=$F$21,$F65-SUM($Z65:BV65),MIN($F65*INDEX($AA$24:$DB$24,BW$4-$D65+1),$F65-SUM($Z65:BV65)))))</f>
        <v/>
      </c>
      <c r="BX65" s="91">
        <f t="array" ref="BX65">IF(BX$4&lt;$D65,0,IF(BX$4&gt;$F$21,0,IF(BX$4=$F$21,$F65-SUM($Z65:BW65),MIN($F65*INDEX($AA$24:$DB$24,BX$4-$D65+1),$F65-SUM($Z65:BW65)))))</f>
        <v/>
      </c>
      <c r="BY65" s="91">
        <f t="array" ref="BY65">IF(BY$4&lt;$D65,0,IF(BY$4&gt;$F$21,0,IF(BY$4=$F$21,$F65-SUM($Z65:BX65),MIN($F65*INDEX($AA$24:$DB$24,BY$4-$D65+1),$F65-SUM($Z65:BX65)))))</f>
        <v/>
      </c>
      <c r="BZ65" s="91">
        <f t="array" ref="BZ65">IF(BZ$4&lt;$D65,0,IF(BZ$4&gt;$F$21,0,IF(BZ$4=$F$21,$F65-SUM($Z65:BY65),MIN($F65*INDEX($AA$24:$DB$24,BZ$4-$D65+1),$F65-SUM($Z65:BY65)))))</f>
        <v/>
      </c>
      <c r="CA65" s="91">
        <f t="array" ref="CA65">IF(CA$4&lt;$D65,0,IF(CA$4&gt;$F$21,0,IF(CA$4=$F$21,$F65-SUM($Z65:BZ65),MIN($F65*INDEX($AA$24:$DB$24,CA$4-$D65+1),$F65-SUM($Z65:BZ65)))))</f>
        <v/>
      </c>
      <c r="CB65" s="91">
        <f t="array" ref="CB65">IF(CB$4&lt;$D65,0,IF(CB$4&gt;$F$21,0,IF(CB$4=$F$21,$F65-SUM($Z65:CA65),MIN($F65*INDEX($AA$24:$DB$24,CB$4-$D65+1),$F65-SUM($Z65:CA65)))))</f>
        <v/>
      </c>
      <c r="CC65" s="91">
        <f t="array" ref="CC65">IF(CC$4&lt;$D65,0,IF(CC$4&gt;$F$21,0,IF(CC$4=$F$21,$F65-SUM($Z65:CB65),MIN($F65*INDEX($AA$24:$DB$24,CC$4-$D65+1),$F65-SUM($Z65:CB65)))))</f>
        <v/>
      </c>
      <c r="CD65" s="91">
        <f t="array" ref="CD65">IF(CD$4&lt;$D65,0,IF(CD$4&gt;$F$21,0,IF(CD$4=$F$21,$F65-SUM($Z65:CC65),MIN($F65*INDEX($AA$24:$DB$24,CD$4-$D65+1),$F65-SUM($Z65:CC65)))))</f>
        <v/>
      </c>
      <c r="CE65" s="91">
        <f t="array" ref="CE65">IF(CE$4&lt;$D65,0,IF(CE$4&gt;$F$21,0,IF(CE$4=$F$21,$F65-SUM($Z65:CD65),MIN($F65*INDEX($AA$24:$DB$24,CE$4-$D65+1),$F65-SUM($Z65:CD65)))))</f>
        <v/>
      </c>
      <c r="CF65" s="91">
        <f t="array" ref="CF65">IF(CF$4&lt;$D65,0,IF(CF$4&gt;$F$21,0,IF(CF$4=$F$21,$F65-SUM($Z65:CE65),MIN($F65*INDEX($AA$24:$DB$24,CF$4-$D65+1),$F65-SUM($Z65:CE65)))))</f>
        <v/>
      </c>
      <c r="CG65" s="91">
        <f t="array" ref="CG65">IF(CG$4&lt;$D65,0,IF(CG$4&gt;$F$21,0,IF(CG$4=$F$21,$F65-SUM($Z65:CF65),MIN($F65*INDEX($AA$24:$DB$24,CG$4-$D65+1),$F65-SUM($Z65:CF65)))))</f>
        <v/>
      </c>
      <c r="CH65" s="91">
        <f t="array" ref="CH65">IF(CH$4&lt;$D65,0,IF(CH$4&gt;$F$21,0,IF(CH$4=$F$21,$F65-SUM($Z65:CG65),MIN($F65*INDEX($AA$24:$DB$24,CH$4-$D65+1),$F65-SUM($Z65:CG65)))))</f>
        <v/>
      </c>
      <c r="CI65" s="91">
        <f t="array" ref="CI65">IF(CI$4&lt;$D65,0,IF(CI$4&gt;$F$21,0,IF(CI$4=$F$21,$F65-SUM($Z65:CH65),MIN($F65*INDEX($AA$24:$DB$24,CI$4-$D65+1),$F65-SUM($Z65:CH65)))))</f>
        <v/>
      </c>
      <c r="CJ65" s="91">
        <f t="array" ref="CJ65">IF(CJ$4&lt;$D65,0,IF(CJ$4&gt;$F$21,0,IF(CJ$4=$F$21,$F65-SUM($Z65:CI65),MIN($F65*INDEX($AA$24:$DB$24,CJ$4-$D65+1),$F65-SUM($Z65:CI65)))))</f>
        <v/>
      </c>
      <c r="CK65" s="91">
        <f t="array" ref="CK65">IF(CK$4&lt;$D65,0,IF(CK$4&gt;$F$21,0,IF(CK$4=$F$21,$F65-SUM($Z65:CJ65),MIN($F65*INDEX($AA$24:$DB$24,CK$4-$D65+1),$F65-SUM($Z65:CJ65)))))</f>
        <v/>
      </c>
      <c r="CL65" s="91">
        <f t="array" ref="CL65">IF(CL$4&lt;$D65,0,IF(CL$4&gt;$F$21,0,IF(CL$4=$F$21,$F65-SUM($Z65:CK65),MIN($F65*INDEX($AA$24:$DB$24,CL$4-$D65+1),$F65-SUM($Z65:CK65)))))</f>
        <v/>
      </c>
      <c r="CM65" s="91">
        <f t="array" ref="CM65">IF(CM$4&lt;$D65,0,IF(CM$4&gt;$F$21,0,IF(CM$4=$F$21,$F65-SUM($Z65:CL65),MIN($F65*INDEX($AA$24:$DB$24,CM$4-$D65+1),$F65-SUM($Z65:CL65)))))</f>
        <v/>
      </c>
      <c r="CN65" s="91">
        <f t="array" ref="CN65">IF(CN$4&lt;$D65,0,IF(CN$4&gt;$F$21,0,IF(CN$4=$F$21,$F65-SUM($Z65:CM65),MIN($F65*INDEX($AA$24:$DB$24,CN$4-$D65+1),$F65-SUM($Z65:CM65)))))</f>
        <v/>
      </c>
      <c r="CO65" s="91">
        <f t="array" ref="CO65">IF(CO$4&lt;$D65,0,IF(CO$4&gt;$F$21,0,IF(CO$4=$F$21,$F65-SUM($Z65:CN65),MIN($F65*INDEX($AA$24:$DB$24,CO$4-$D65+1),$F65-SUM($Z65:CN65)))))</f>
        <v/>
      </c>
      <c r="CP65" s="91">
        <f t="array" ref="CP65">IF(CP$4&lt;$D65,0,IF(CP$4&gt;$F$21,0,IF(CP$4=$F$21,$F65-SUM($Z65:CO65),MIN($F65*INDEX($AA$24:$DB$24,CP$4-$D65+1),$F65-SUM($Z65:CO65)))))</f>
        <v/>
      </c>
      <c r="CQ65" s="91">
        <f t="array" ref="CQ65">IF(CQ$4&lt;$D65,0,IF(CQ$4&gt;$F$21,0,IF(CQ$4=$F$21,$F65-SUM($Z65:CP65),MIN($F65*INDEX($AA$24:$DB$24,CQ$4-$D65+1),$F65-SUM($Z65:CP65)))))</f>
        <v/>
      </c>
      <c r="CR65" s="91">
        <f t="array" ref="CR65">IF(CR$4&lt;$D65,0,IF(CR$4&gt;$F$21,0,IF(CR$4=$F$21,$F65-SUM($Z65:CQ65),MIN($F65*INDEX($AA$24:$DB$24,CR$4-$D65+1),$F65-SUM($Z65:CQ65)))))</f>
        <v/>
      </c>
      <c r="CS65" s="91">
        <f t="array" ref="CS65">IF(CS$4&lt;$D65,0,IF(CS$4&gt;$F$21,0,IF(CS$4=$F$21,$F65-SUM($Z65:CR65),MIN($F65*INDEX($AA$24:$DB$24,CS$4-$D65+1),$F65-SUM($Z65:CR65)))))</f>
        <v/>
      </c>
      <c r="CT65" s="91">
        <f t="array" ref="CT65">IF(CT$4&lt;$D65,0,IF(CT$4&gt;$F$21,0,IF(CT$4=$F$21,$F65-SUM($Z65:CS65),MIN($F65*INDEX($AA$24:$DB$24,CT$4-$D65+1),$F65-SUM($Z65:CS65)))))</f>
        <v/>
      </c>
      <c r="CU65" s="91">
        <f t="array" ref="CU65">IF(CU$4&lt;$D65,0,IF(CU$4&gt;$F$21,0,IF(CU$4=$F$21,$F65-SUM($Z65:CT65),MIN($F65*INDEX($AA$24:$DB$24,CU$4-$D65+1),$F65-SUM($Z65:CT65)))))</f>
        <v/>
      </c>
      <c r="CV65" s="91">
        <f t="array" ref="CV65">IF(CV$4&lt;$D65,0,IF(CV$4&gt;$F$21,0,IF(CV$4=$F$21,$F65-SUM($Z65:CU65),MIN($F65*INDEX($AA$24:$DB$24,CV$4-$D65+1),$F65-SUM($Z65:CU65)))))</f>
        <v/>
      </c>
      <c r="CW65" s="91">
        <f t="array" ref="CW65">IF(CW$4&lt;$D65,0,IF(CW$4&gt;$F$21,0,IF(CW$4=$F$21,$F65-SUM($Z65:CV65),MIN($F65*INDEX($AA$24:$DB$24,CW$4-$D65+1),$F65-SUM($Z65:CV65)))))</f>
        <v/>
      </c>
      <c r="CX65" s="91">
        <f t="array" ref="CX65">IF(CX$4&lt;$D65,0,IF(CX$4&gt;$F$21,0,IF(CX$4=$F$21,$F65-SUM($Z65:CW65),MIN($F65*INDEX($AA$24:$DB$24,CX$4-$D65+1),$F65-SUM($Z65:CW65)))))</f>
        <v/>
      </c>
      <c r="CY65" s="91">
        <f t="array" ref="CY65">IF(CY$4&lt;$D65,0,IF(CY$4&gt;$F$21,0,IF(CY$4=$F$21,$F65-SUM($Z65:CX65),MIN($F65*INDEX($AA$24:$DB$24,CY$4-$D65+1),$F65-SUM($Z65:CX65)))))</f>
        <v/>
      </c>
      <c r="CZ65" s="91">
        <f t="array" ref="CZ65">IF(CZ$4&lt;$D65,0,IF(CZ$4&gt;$F$21,0,IF(CZ$4=$F$21,$F65-SUM($Z65:CY65),MIN($F65*INDEX($AA$24:$DB$24,CZ$4-$D65+1),$F65-SUM($Z65:CY65)))))</f>
        <v/>
      </c>
      <c r="DA65" s="91">
        <f t="array" ref="DA65">IF(DA$4&lt;$D65,0,IF(DA$4&gt;$F$21,0,IF(DA$4=$F$21,$F65-SUM($Z65:CZ65),MIN($F65*INDEX($AA$24:$DB$24,DA$4-$D65+1),$F65-SUM($Z65:CZ65)))))</f>
        <v/>
      </c>
      <c r="DB65" s="91">
        <f t="array" ref="DB65">IF(DB$4&lt;$D65,0,IF(DB$4&gt;$F$21,0,IF(DB$4=$F$21,$F65-SUM($Z65:DA65),MIN($F65*INDEX($AA$24:$DB$24,DB$4-$D65+1),$F65-SUM($Z65:DA65)))))</f>
        <v/>
      </c>
    </row>
    <row r="66" outlineLevel="3">
      <c r="D66" s="2" t="n">
        <v>41</v>
      </c>
      <c r="E66" s="2" t="inlineStr">
        <is>
          <t>Total Capex Year 41</t>
        </is>
      </c>
      <c r="F66" s="87" t="n">
        <v>0</v>
      </c>
      <c r="G66" s="87">
        <f>SUM(AA66:DB66)-F66</f>
        <v/>
      </c>
      <c r="AA66" s="91">
        <f t="array" ref="AA66">IF(AA$4&lt;$D66,0,IF(AA$4&gt;$F$21,0,IF(AA$4=$F$21,$F66-SUM($Z66:Z66),MIN($F66*INDEX($AA$24:$DB$24,AA$4-$D66+1),$F66-SUM($Z66:Z66)))))</f>
        <v/>
      </c>
      <c r="AB66" s="91">
        <f t="array" ref="AB66">IF(AB$4&lt;$D66,0,IF(AB$4&gt;$F$21,0,IF(AB$4=$F$21,$F66-SUM($Z66:AA66),MIN($F66*INDEX($AA$24:$DB$24,AB$4-$D66+1),$F66-SUM($Z66:AA66)))))</f>
        <v/>
      </c>
      <c r="AC66" s="91">
        <f t="array" ref="AC66">IF(AC$4&lt;$D66,0,IF(AC$4&gt;$F$21,0,IF(AC$4=$F$21,$F66-SUM($Z66:AB66),MIN($F66*INDEX($AA$24:$DB$24,AC$4-$D66+1),$F66-SUM($Z66:AB66)))))</f>
        <v/>
      </c>
      <c r="AD66" s="91">
        <f t="array" ref="AD66">IF(AD$4&lt;$D66,0,IF(AD$4&gt;$F$21,0,IF(AD$4=$F$21,$F66-SUM($Z66:AC66),MIN($F66*INDEX($AA$24:$DB$24,AD$4-$D66+1),$F66-SUM($Z66:AC66)))))</f>
        <v/>
      </c>
      <c r="AE66" s="91">
        <f t="array" ref="AE66">IF(AE$4&lt;$D66,0,IF(AE$4&gt;$F$21,0,IF(AE$4=$F$21,$F66-SUM($Z66:AD66),MIN($F66*INDEX($AA$24:$DB$24,AE$4-$D66+1),$F66-SUM($Z66:AD66)))))</f>
        <v/>
      </c>
      <c r="AF66" s="91">
        <f t="array" ref="AF66">IF(AF$4&lt;$D66,0,IF(AF$4&gt;$F$21,0,IF(AF$4=$F$21,$F66-SUM($Z66:AE66),MIN($F66*INDEX($AA$24:$DB$24,AF$4-$D66+1),$F66-SUM($Z66:AE66)))))</f>
        <v/>
      </c>
      <c r="AG66" s="91">
        <f t="array" ref="AG66">IF(AG$4&lt;$D66,0,IF(AG$4&gt;$F$21,0,IF(AG$4=$F$21,$F66-SUM($Z66:AF66),MIN($F66*INDEX($AA$24:$DB$24,AG$4-$D66+1),$F66-SUM($Z66:AF66)))))</f>
        <v/>
      </c>
      <c r="AH66" s="91">
        <f t="array" ref="AH66">IF(AH$4&lt;$D66,0,IF(AH$4&gt;$F$21,0,IF(AH$4=$F$21,$F66-SUM($Z66:AG66),MIN($F66*INDEX($AA$24:$DB$24,AH$4-$D66+1),$F66-SUM($Z66:AG66)))))</f>
        <v/>
      </c>
      <c r="AI66" s="91">
        <f t="array" ref="AI66">IF(AI$4&lt;$D66,0,IF(AI$4&gt;$F$21,0,IF(AI$4=$F$21,$F66-SUM($Z66:AH66),MIN($F66*INDEX($AA$24:$DB$24,AI$4-$D66+1),$F66-SUM($Z66:AH66)))))</f>
        <v/>
      </c>
      <c r="AJ66" s="91">
        <f t="array" ref="AJ66">IF(AJ$4&lt;$D66,0,IF(AJ$4&gt;$F$21,0,IF(AJ$4=$F$21,$F66-SUM($Z66:AI66),MIN($F66*INDEX($AA$24:$DB$24,AJ$4-$D66+1),$F66-SUM($Z66:AI66)))))</f>
        <v/>
      </c>
      <c r="AK66" s="91">
        <f t="array" ref="AK66">IF(AK$4&lt;$D66,0,IF(AK$4&gt;$F$21,0,IF(AK$4=$F$21,$F66-SUM($Z66:AJ66),MIN($F66*INDEX($AA$24:$DB$24,AK$4-$D66+1),$F66-SUM($Z66:AJ66)))))</f>
        <v/>
      </c>
      <c r="AL66" s="91">
        <f t="array" ref="AL66">IF(AL$4&lt;$D66,0,IF(AL$4&gt;$F$21,0,IF(AL$4=$F$21,$F66-SUM($Z66:AK66),MIN($F66*INDEX($AA$24:$DB$24,AL$4-$D66+1),$F66-SUM($Z66:AK66)))))</f>
        <v/>
      </c>
      <c r="AM66" s="91">
        <f t="array" ref="AM66">IF(AM$4&lt;$D66,0,IF(AM$4&gt;$F$21,0,IF(AM$4=$F$21,$F66-SUM($Z66:AL66),MIN($F66*INDEX($AA$24:$DB$24,AM$4-$D66+1),$F66-SUM($Z66:AL66)))))</f>
        <v/>
      </c>
      <c r="AN66" s="91">
        <f t="array" ref="AN66">IF(AN$4&lt;$D66,0,IF(AN$4&gt;$F$21,0,IF(AN$4=$F$21,$F66-SUM($Z66:AM66),MIN($F66*INDEX($AA$24:$DB$24,AN$4-$D66+1),$F66-SUM($Z66:AM66)))))</f>
        <v/>
      </c>
      <c r="AO66" s="91">
        <f t="array" ref="AO66">IF(AO$4&lt;$D66,0,IF(AO$4&gt;$F$21,0,IF(AO$4=$F$21,$F66-SUM($Z66:AN66),MIN($F66*INDEX($AA$24:$DB$24,AO$4-$D66+1),$F66-SUM($Z66:AN66)))))</f>
        <v/>
      </c>
      <c r="AP66" s="91">
        <f t="array" ref="AP66">IF(AP$4&lt;$D66,0,IF(AP$4&gt;$F$21,0,IF(AP$4=$F$21,$F66-SUM($Z66:AO66),MIN($F66*INDEX($AA$24:$DB$24,AP$4-$D66+1),$F66-SUM($Z66:AO66)))))</f>
        <v/>
      </c>
      <c r="AQ66" s="91">
        <f t="array" ref="AQ66">IF(AQ$4&lt;$D66,0,IF(AQ$4&gt;$F$21,0,IF(AQ$4=$F$21,$F66-SUM($Z66:AP66),MIN($F66*INDEX($AA$24:$DB$24,AQ$4-$D66+1),$F66-SUM($Z66:AP66)))))</f>
        <v/>
      </c>
      <c r="AR66" s="91">
        <f t="array" ref="AR66">IF(AR$4&lt;$D66,0,IF(AR$4&gt;$F$21,0,IF(AR$4=$F$21,$F66-SUM($Z66:AQ66),MIN($F66*INDEX($AA$24:$DB$24,AR$4-$D66+1),$F66-SUM($Z66:AQ66)))))</f>
        <v/>
      </c>
      <c r="AS66" s="91">
        <f t="array" ref="AS66">IF(AS$4&lt;$D66,0,IF(AS$4&gt;$F$21,0,IF(AS$4=$F$21,$F66-SUM($Z66:AR66),MIN($F66*INDEX($AA$24:$DB$24,AS$4-$D66+1),$F66-SUM($Z66:AR66)))))</f>
        <v/>
      </c>
      <c r="AT66" s="91">
        <f t="array" ref="AT66">IF(AT$4&lt;$D66,0,IF(AT$4&gt;$F$21,0,IF(AT$4=$F$21,$F66-SUM($Z66:AS66),MIN($F66*INDEX($AA$24:$DB$24,AT$4-$D66+1),$F66-SUM($Z66:AS66)))))</f>
        <v/>
      </c>
      <c r="AU66" s="91">
        <f t="array" ref="AU66">IF(AU$4&lt;$D66,0,IF(AU$4&gt;$F$21,0,IF(AU$4=$F$21,$F66-SUM($Z66:AT66),MIN($F66*INDEX($AA$24:$DB$24,AU$4-$D66+1),$F66-SUM($Z66:AT66)))))</f>
        <v/>
      </c>
      <c r="AV66" s="91">
        <f t="array" ref="AV66">IF(AV$4&lt;$D66,0,IF(AV$4&gt;$F$21,0,IF(AV$4=$F$21,$F66-SUM($Z66:AU66),MIN($F66*INDEX($AA$24:$DB$24,AV$4-$D66+1),$F66-SUM($Z66:AU66)))))</f>
        <v/>
      </c>
      <c r="AW66" s="91">
        <f t="array" ref="AW66">IF(AW$4&lt;$D66,0,IF(AW$4&gt;$F$21,0,IF(AW$4=$F$21,$F66-SUM($Z66:AV66),MIN($F66*INDEX($AA$24:$DB$24,AW$4-$D66+1),$F66-SUM($Z66:AV66)))))</f>
        <v/>
      </c>
      <c r="AX66" s="91">
        <f t="array" ref="AX66">IF(AX$4&lt;$D66,0,IF(AX$4&gt;$F$21,0,IF(AX$4=$F$21,$F66-SUM($Z66:AW66),MIN($F66*INDEX($AA$24:$DB$24,AX$4-$D66+1),$F66-SUM($Z66:AW66)))))</f>
        <v/>
      </c>
      <c r="AY66" s="91">
        <f t="array" ref="AY66">IF(AY$4&lt;$D66,0,IF(AY$4&gt;$F$21,0,IF(AY$4=$F$21,$F66-SUM($Z66:AX66),MIN($F66*INDEX($AA$24:$DB$24,AY$4-$D66+1),$F66-SUM($Z66:AX66)))))</f>
        <v/>
      </c>
      <c r="AZ66" s="91">
        <f t="array" ref="AZ66">IF(AZ$4&lt;$D66,0,IF(AZ$4&gt;$F$21,0,IF(AZ$4=$F$21,$F66-SUM($Z66:AY66),MIN($F66*INDEX($AA$24:$DB$24,AZ$4-$D66+1),$F66-SUM($Z66:AY66)))))</f>
        <v/>
      </c>
      <c r="BA66" s="91">
        <f t="array" ref="BA66">IF(BA$4&lt;$D66,0,IF(BA$4&gt;$F$21,0,IF(BA$4=$F$21,$F66-SUM($Z66:AZ66),MIN($F66*INDEX($AA$24:$DB$24,BA$4-$D66+1),$F66-SUM($Z66:AZ66)))))</f>
        <v/>
      </c>
      <c r="BB66" s="91">
        <f t="array" ref="BB66">IF(BB$4&lt;$D66,0,IF(BB$4&gt;$F$21,0,IF(BB$4=$F$21,$F66-SUM($Z66:BA66),MIN($F66*INDEX($AA$24:$DB$24,BB$4-$D66+1),$F66-SUM($Z66:BA66)))))</f>
        <v/>
      </c>
      <c r="BC66" s="91">
        <f t="array" ref="BC66">IF(BC$4&lt;$D66,0,IF(BC$4&gt;$F$21,0,IF(BC$4=$F$21,$F66-SUM($Z66:BB66),MIN($F66*INDEX($AA$24:$DB$24,BC$4-$D66+1),$F66-SUM($Z66:BB66)))))</f>
        <v/>
      </c>
      <c r="BD66" s="91">
        <f t="array" ref="BD66">IF(BD$4&lt;$D66,0,IF(BD$4&gt;$F$21,0,IF(BD$4=$F$21,$F66-SUM($Z66:BC66),MIN($F66*INDEX($AA$24:$DB$24,BD$4-$D66+1),$F66-SUM($Z66:BC66)))))</f>
        <v/>
      </c>
      <c r="BE66" s="91">
        <f t="array" ref="BE66">IF(BE$4&lt;$D66,0,IF(BE$4&gt;$F$21,0,IF(BE$4=$F$21,$F66-SUM($Z66:BD66),MIN($F66*INDEX($AA$24:$DB$24,BE$4-$D66+1),$F66-SUM($Z66:BD66)))))</f>
        <v/>
      </c>
      <c r="BF66" s="91">
        <f t="array" ref="BF66">IF(BF$4&lt;$D66,0,IF(BF$4&gt;$F$21,0,IF(BF$4=$F$21,$F66-SUM($Z66:BE66),MIN($F66*INDEX($AA$24:$DB$24,BF$4-$D66+1),$F66-SUM($Z66:BE66)))))</f>
        <v/>
      </c>
      <c r="BG66" s="91">
        <f t="array" ref="BG66">IF(BG$4&lt;$D66,0,IF(BG$4&gt;$F$21,0,IF(BG$4=$F$21,$F66-SUM($Z66:BF66),MIN($F66*INDEX($AA$24:$DB$24,BG$4-$D66+1),$F66-SUM($Z66:BF66)))))</f>
        <v/>
      </c>
      <c r="BH66" s="91">
        <f t="array" ref="BH66">IF(BH$4&lt;$D66,0,IF(BH$4&gt;$F$21,0,IF(BH$4=$F$21,$F66-SUM($Z66:BG66),MIN($F66*INDEX($AA$24:$DB$24,BH$4-$D66+1),$F66-SUM($Z66:BG66)))))</f>
        <v/>
      </c>
      <c r="BI66" s="91">
        <f t="array" ref="BI66">IF(BI$4&lt;$D66,0,IF(BI$4&gt;$F$21,0,IF(BI$4=$F$21,$F66-SUM($Z66:BH66),MIN($F66*INDEX($AA$24:$DB$24,BI$4-$D66+1),$F66-SUM($Z66:BH66)))))</f>
        <v/>
      </c>
      <c r="BJ66" s="91">
        <f t="array" ref="BJ66">IF(BJ$4&lt;$D66,0,IF(BJ$4&gt;$F$21,0,IF(BJ$4=$F$21,$F66-SUM($Z66:BI66),MIN($F66*INDEX($AA$24:$DB$24,BJ$4-$D66+1),$F66-SUM($Z66:BI66)))))</f>
        <v/>
      </c>
      <c r="BK66" s="91">
        <f t="array" ref="BK66">IF(BK$4&lt;$D66,0,IF(BK$4&gt;$F$21,0,IF(BK$4=$F$21,$F66-SUM($Z66:BJ66),MIN($F66*INDEX($AA$24:$DB$24,BK$4-$D66+1),$F66-SUM($Z66:BJ66)))))</f>
        <v/>
      </c>
      <c r="BL66" s="91">
        <f t="array" ref="BL66">IF(BL$4&lt;$D66,0,IF(BL$4&gt;$F$21,0,IF(BL$4=$F$21,$F66-SUM($Z66:BK66),MIN($F66*INDEX($AA$24:$DB$24,BL$4-$D66+1),$F66-SUM($Z66:BK66)))))</f>
        <v/>
      </c>
      <c r="BM66" s="91">
        <f t="array" ref="BM66">IF(BM$4&lt;$D66,0,IF(BM$4&gt;$F$21,0,IF(BM$4=$F$21,$F66-SUM($Z66:BL66),MIN($F66*INDEX($AA$24:$DB$24,BM$4-$D66+1),$F66-SUM($Z66:BL66)))))</f>
        <v/>
      </c>
      <c r="BN66" s="91">
        <f t="array" ref="BN66">IF(BN$4&lt;$D66,0,IF(BN$4&gt;$F$21,0,IF(BN$4=$F$21,$F66-SUM($Z66:BM66),MIN($F66*INDEX($AA$24:$DB$24,BN$4-$D66+1),$F66-SUM($Z66:BM66)))))</f>
        <v/>
      </c>
      <c r="BO66" s="91">
        <f t="array" ref="BO66">IF(BO$4&lt;$D66,0,IF(BO$4&gt;$F$21,0,IF(BO$4=$F$21,$F66-SUM($Z66:BN66),MIN($F66*INDEX($AA$24:$DB$24,BO$4-$D66+1),$F66-SUM($Z66:BN66)))))</f>
        <v/>
      </c>
      <c r="BP66" s="91">
        <f t="array" ref="BP66">IF(BP$4&lt;$D66,0,IF(BP$4&gt;$F$21,0,IF(BP$4=$F$21,$F66-SUM($Z66:BO66),MIN($F66*INDEX($AA$24:$DB$24,BP$4-$D66+1),$F66-SUM($Z66:BO66)))))</f>
        <v/>
      </c>
      <c r="BQ66" s="91">
        <f t="array" ref="BQ66">IF(BQ$4&lt;$D66,0,IF(BQ$4&gt;$F$21,0,IF(BQ$4=$F$21,$F66-SUM($Z66:BP66),MIN($F66*INDEX($AA$24:$DB$24,BQ$4-$D66+1),$F66-SUM($Z66:BP66)))))</f>
        <v/>
      </c>
      <c r="BR66" s="91">
        <f t="array" ref="BR66">IF(BR$4&lt;$D66,0,IF(BR$4&gt;$F$21,0,IF(BR$4=$F$21,$F66-SUM($Z66:BQ66),MIN($F66*INDEX($AA$24:$DB$24,BR$4-$D66+1),$F66-SUM($Z66:BQ66)))))</f>
        <v/>
      </c>
      <c r="BS66" s="91">
        <f t="array" ref="BS66">IF(BS$4&lt;$D66,0,IF(BS$4&gt;$F$21,0,IF(BS$4=$F$21,$F66-SUM($Z66:BR66),MIN($F66*INDEX($AA$24:$DB$24,BS$4-$D66+1),$F66-SUM($Z66:BR66)))))</f>
        <v/>
      </c>
      <c r="BT66" s="91">
        <f t="array" ref="BT66">IF(BT$4&lt;$D66,0,IF(BT$4&gt;$F$21,0,IF(BT$4=$F$21,$F66-SUM($Z66:BS66),MIN($F66*INDEX($AA$24:$DB$24,BT$4-$D66+1),$F66-SUM($Z66:BS66)))))</f>
        <v/>
      </c>
      <c r="BU66" s="91">
        <f t="array" ref="BU66">IF(BU$4&lt;$D66,0,IF(BU$4&gt;$F$21,0,IF(BU$4=$F$21,$F66-SUM($Z66:BT66),MIN($F66*INDEX($AA$24:$DB$24,BU$4-$D66+1),$F66-SUM($Z66:BT66)))))</f>
        <v/>
      </c>
      <c r="BV66" s="91">
        <f t="array" ref="BV66">IF(BV$4&lt;$D66,0,IF(BV$4&gt;$F$21,0,IF(BV$4=$F$21,$F66-SUM($Z66:BU66),MIN($F66*INDEX($AA$24:$DB$24,BV$4-$D66+1),$F66-SUM($Z66:BU66)))))</f>
        <v/>
      </c>
      <c r="BW66" s="91">
        <f t="array" ref="BW66">IF(BW$4&lt;$D66,0,IF(BW$4&gt;$F$21,0,IF(BW$4=$F$21,$F66-SUM($Z66:BV66),MIN($F66*INDEX($AA$24:$DB$24,BW$4-$D66+1),$F66-SUM($Z66:BV66)))))</f>
        <v/>
      </c>
      <c r="BX66" s="91">
        <f t="array" ref="BX66">IF(BX$4&lt;$D66,0,IF(BX$4&gt;$F$21,0,IF(BX$4=$F$21,$F66-SUM($Z66:BW66),MIN($F66*INDEX($AA$24:$DB$24,BX$4-$D66+1),$F66-SUM($Z66:BW66)))))</f>
        <v/>
      </c>
      <c r="BY66" s="91">
        <f t="array" ref="BY66">IF(BY$4&lt;$D66,0,IF(BY$4&gt;$F$21,0,IF(BY$4=$F$21,$F66-SUM($Z66:BX66),MIN($F66*INDEX($AA$24:$DB$24,BY$4-$D66+1),$F66-SUM($Z66:BX66)))))</f>
        <v/>
      </c>
      <c r="BZ66" s="91">
        <f t="array" ref="BZ66">IF(BZ$4&lt;$D66,0,IF(BZ$4&gt;$F$21,0,IF(BZ$4=$F$21,$F66-SUM($Z66:BY66),MIN($F66*INDEX($AA$24:$DB$24,BZ$4-$D66+1),$F66-SUM($Z66:BY66)))))</f>
        <v/>
      </c>
      <c r="CA66" s="91">
        <f t="array" ref="CA66">IF(CA$4&lt;$D66,0,IF(CA$4&gt;$F$21,0,IF(CA$4=$F$21,$F66-SUM($Z66:BZ66),MIN($F66*INDEX($AA$24:$DB$24,CA$4-$D66+1),$F66-SUM($Z66:BZ66)))))</f>
        <v/>
      </c>
      <c r="CB66" s="91">
        <f t="array" ref="CB66">IF(CB$4&lt;$D66,0,IF(CB$4&gt;$F$21,0,IF(CB$4=$F$21,$F66-SUM($Z66:CA66),MIN($F66*INDEX($AA$24:$DB$24,CB$4-$D66+1),$F66-SUM($Z66:CA66)))))</f>
        <v/>
      </c>
      <c r="CC66" s="91">
        <f t="array" ref="CC66">IF(CC$4&lt;$D66,0,IF(CC$4&gt;$F$21,0,IF(CC$4=$F$21,$F66-SUM($Z66:CB66),MIN($F66*INDEX($AA$24:$DB$24,CC$4-$D66+1),$F66-SUM($Z66:CB66)))))</f>
        <v/>
      </c>
      <c r="CD66" s="91">
        <f t="array" ref="CD66">IF(CD$4&lt;$D66,0,IF(CD$4&gt;$F$21,0,IF(CD$4=$F$21,$F66-SUM($Z66:CC66),MIN($F66*INDEX($AA$24:$DB$24,CD$4-$D66+1),$F66-SUM($Z66:CC66)))))</f>
        <v/>
      </c>
      <c r="CE66" s="91">
        <f t="array" ref="CE66">IF(CE$4&lt;$D66,0,IF(CE$4&gt;$F$21,0,IF(CE$4=$F$21,$F66-SUM($Z66:CD66),MIN($F66*INDEX($AA$24:$DB$24,CE$4-$D66+1),$F66-SUM($Z66:CD66)))))</f>
        <v/>
      </c>
      <c r="CF66" s="91">
        <f t="array" ref="CF66">IF(CF$4&lt;$D66,0,IF(CF$4&gt;$F$21,0,IF(CF$4=$F$21,$F66-SUM($Z66:CE66),MIN($F66*INDEX($AA$24:$DB$24,CF$4-$D66+1),$F66-SUM($Z66:CE66)))))</f>
        <v/>
      </c>
      <c r="CG66" s="91">
        <f t="array" ref="CG66">IF(CG$4&lt;$D66,0,IF(CG$4&gt;$F$21,0,IF(CG$4=$F$21,$F66-SUM($Z66:CF66),MIN($F66*INDEX($AA$24:$DB$24,CG$4-$D66+1),$F66-SUM($Z66:CF66)))))</f>
        <v/>
      </c>
      <c r="CH66" s="91">
        <f t="array" ref="CH66">IF(CH$4&lt;$D66,0,IF(CH$4&gt;$F$21,0,IF(CH$4=$F$21,$F66-SUM($Z66:CG66),MIN($F66*INDEX($AA$24:$DB$24,CH$4-$D66+1),$F66-SUM($Z66:CG66)))))</f>
        <v/>
      </c>
      <c r="CI66" s="91">
        <f t="array" ref="CI66">IF(CI$4&lt;$D66,0,IF(CI$4&gt;$F$21,0,IF(CI$4=$F$21,$F66-SUM($Z66:CH66),MIN($F66*INDEX($AA$24:$DB$24,CI$4-$D66+1),$F66-SUM($Z66:CH66)))))</f>
        <v/>
      </c>
      <c r="CJ66" s="91">
        <f t="array" ref="CJ66">IF(CJ$4&lt;$D66,0,IF(CJ$4&gt;$F$21,0,IF(CJ$4=$F$21,$F66-SUM($Z66:CI66),MIN($F66*INDEX($AA$24:$DB$24,CJ$4-$D66+1),$F66-SUM($Z66:CI66)))))</f>
        <v/>
      </c>
      <c r="CK66" s="91">
        <f t="array" ref="CK66">IF(CK$4&lt;$D66,0,IF(CK$4&gt;$F$21,0,IF(CK$4=$F$21,$F66-SUM($Z66:CJ66),MIN($F66*INDEX($AA$24:$DB$24,CK$4-$D66+1),$F66-SUM($Z66:CJ66)))))</f>
        <v/>
      </c>
      <c r="CL66" s="91">
        <f t="array" ref="CL66">IF(CL$4&lt;$D66,0,IF(CL$4&gt;$F$21,0,IF(CL$4=$F$21,$F66-SUM($Z66:CK66),MIN($F66*INDEX($AA$24:$DB$24,CL$4-$D66+1),$F66-SUM($Z66:CK66)))))</f>
        <v/>
      </c>
      <c r="CM66" s="91">
        <f t="array" ref="CM66">IF(CM$4&lt;$D66,0,IF(CM$4&gt;$F$21,0,IF(CM$4=$F$21,$F66-SUM($Z66:CL66),MIN($F66*INDEX($AA$24:$DB$24,CM$4-$D66+1),$F66-SUM($Z66:CL66)))))</f>
        <v/>
      </c>
      <c r="CN66" s="91">
        <f t="array" ref="CN66">IF(CN$4&lt;$D66,0,IF(CN$4&gt;$F$21,0,IF(CN$4=$F$21,$F66-SUM($Z66:CM66),MIN($F66*INDEX($AA$24:$DB$24,CN$4-$D66+1),$F66-SUM($Z66:CM66)))))</f>
        <v/>
      </c>
      <c r="CO66" s="91">
        <f t="array" ref="CO66">IF(CO$4&lt;$D66,0,IF(CO$4&gt;$F$21,0,IF(CO$4=$F$21,$F66-SUM($Z66:CN66),MIN($F66*INDEX($AA$24:$DB$24,CO$4-$D66+1),$F66-SUM($Z66:CN66)))))</f>
        <v/>
      </c>
      <c r="CP66" s="91">
        <f t="array" ref="CP66">IF(CP$4&lt;$D66,0,IF(CP$4&gt;$F$21,0,IF(CP$4=$F$21,$F66-SUM($Z66:CO66),MIN($F66*INDEX($AA$24:$DB$24,CP$4-$D66+1),$F66-SUM($Z66:CO66)))))</f>
        <v/>
      </c>
      <c r="CQ66" s="91">
        <f t="array" ref="CQ66">IF(CQ$4&lt;$D66,0,IF(CQ$4&gt;$F$21,0,IF(CQ$4=$F$21,$F66-SUM($Z66:CP66),MIN($F66*INDEX($AA$24:$DB$24,CQ$4-$D66+1),$F66-SUM($Z66:CP66)))))</f>
        <v/>
      </c>
      <c r="CR66" s="91">
        <f t="array" ref="CR66">IF(CR$4&lt;$D66,0,IF(CR$4&gt;$F$21,0,IF(CR$4=$F$21,$F66-SUM($Z66:CQ66),MIN($F66*INDEX($AA$24:$DB$24,CR$4-$D66+1),$F66-SUM($Z66:CQ66)))))</f>
        <v/>
      </c>
      <c r="CS66" s="91">
        <f t="array" ref="CS66">IF(CS$4&lt;$D66,0,IF(CS$4&gt;$F$21,0,IF(CS$4=$F$21,$F66-SUM($Z66:CR66),MIN($F66*INDEX($AA$24:$DB$24,CS$4-$D66+1),$F66-SUM($Z66:CR66)))))</f>
        <v/>
      </c>
      <c r="CT66" s="91">
        <f t="array" ref="CT66">IF(CT$4&lt;$D66,0,IF(CT$4&gt;$F$21,0,IF(CT$4=$F$21,$F66-SUM($Z66:CS66),MIN($F66*INDEX($AA$24:$DB$24,CT$4-$D66+1),$F66-SUM($Z66:CS66)))))</f>
        <v/>
      </c>
      <c r="CU66" s="91">
        <f t="array" ref="CU66">IF(CU$4&lt;$D66,0,IF(CU$4&gt;$F$21,0,IF(CU$4=$F$21,$F66-SUM($Z66:CT66),MIN($F66*INDEX($AA$24:$DB$24,CU$4-$D66+1),$F66-SUM($Z66:CT66)))))</f>
        <v/>
      </c>
      <c r="CV66" s="91">
        <f t="array" ref="CV66">IF(CV$4&lt;$D66,0,IF(CV$4&gt;$F$21,0,IF(CV$4=$F$21,$F66-SUM($Z66:CU66),MIN($F66*INDEX($AA$24:$DB$24,CV$4-$D66+1),$F66-SUM($Z66:CU66)))))</f>
        <v/>
      </c>
      <c r="CW66" s="91">
        <f t="array" ref="CW66">IF(CW$4&lt;$D66,0,IF(CW$4&gt;$F$21,0,IF(CW$4=$F$21,$F66-SUM($Z66:CV66),MIN($F66*INDEX($AA$24:$DB$24,CW$4-$D66+1),$F66-SUM($Z66:CV66)))))</f>
        <v/>
      </c>
      <c r="CX66" s="91">
        <f t="array" ref="CX66">IF(CX$4&lt;$D66,0,IF(CX$4&gt;$F$21,0,IF(CX$4=$F$21,$F66-SUM($Z66:CW66),MIN($F66*INDEX($AA$24:$DB$24,CX$4-$D66+1),$F66-SUM($Z66:CW66)))))</f>
        <v/>
      </c>
      <c r="CY66" s="91">
        <f t="array" ref="CY66">IF(CY$4&lt;$D66,0,IF(CY$4&gt;$F$21,0,IF(CY$4=$F$21,$F66-SUM($Z66:CX66),MIN($F66*INDEX($AA$24:$DB$24,CY$4-$D66+1),$F66-SUM($Z66:CX66)))))</f>
        <v/>
      </c>
      <c r="CZ66" s="91">
        <f t="array" ref="CZ66">IF(CZ$4&lt;$D66,0,IF(CZ$4&gt;$F$21,0,IF(CZ$4=$F$21,$F66-SUM($Z66:CY66),MIN($F66*INDEX($AA$24:$DB$24,CZ$4-$D66+1),$F66-SUM($Z66:CY66)))))</f>
        <v/>
      </c>
      <c r="DA66" s="91">
        <f t="array" ref="DA66">IF(DA$4&lt;$D66,0,IF(DA$4&gt;$F$21,0,IF(DA$4=$F$21,$F66-SUM($Z66:CZ66),MIN($F66*INDEX($AA$24:$DB$24,DA$4-$D66+1),$F66-SUM($Z66:CZ66)))))</f>
        <v/>
      </c>
      <c r="DB66" s="91">
        <f t="array" ref="DB66">IF(DB$4&lt;$D66,0,IF(DB$4&gt;$F$21,0,IF(DB$4=$F$21,$F66-SUM($Z66:DA66),MIN($F66*INDEX($AA$24:$DB$24,DB$4-$D66+1),$F66-SUM($Z66:DA66)))))</f>
        <v/>
      </c>
    </row>
    <row r="67" outlineLevel="3">
      <c r="D67" s="2" t="n">
        <v>42</v>
      </c>
      <c r="E67" s="2" t="inlineStr">
        <is>
          <t>Total Capex Year 42</t>
        </is>
      </c>
      <c r="F67" s="87" t="n">
        <v>0</v>
      </c>
      <c r="G67" s="87">
        <f>SUM(AA67:DB67)-F67</f>
        <v/>
      </c>
      <c r="AA67" s="91">
        <f t="array" ref="AA67">IF(AA$4&lt;$D67,0,IF(AA$4&gt;$F$21,0,IF(AA$4=$F$21,$F67-SUM($Z67:Z67),MIN($F67*INDEX($AA$24:$DB$24,AA$4-$D67+1),$F67-SUM($Z67:Z67)))))</f>
        <v/>
      </c>
      <c r="AB67" s="91">
        <f t="array" ref="AB67">IF(AB$4&lt;$D67,0,IF(AB$4&gt;$F$21,0,IF(AB$4=$F$21,$F67-SUM($Z67:AA67),MIN($F67*INDEX($AA$24:$DB$24,AB$4-$D67+1),$F67-SUM($Z67:AA67)))))</f>
        <v/>
      </c>
      <c r="AC67" s="91">
        <f t="array" ref="AC67">IF(AC$4&lt;$D67,0,IF(AC$4&gt;$F$21,0,IF(AC$4=$F$21,$F67-SUM($Z67:AB67),MIN($F67*INDEX($AA$24:$DB$24,AC$4-$D67+1),$F67-SUM($Z67:AB67)))))</f>
        <v/>
      </c>
      <c r="AD67" s="91">
        <f t="array" ref="AD67">IF(AD$4&lt;$D67,0,IF(AD$4&gt;$F$21,0,IF(AD$4=$F$21,$F67-SUM($Z67:AC67),MIN($F67*INDEX($AA$24:$DB$24,AD$4-$D67+1),$F67-SUM($Z67:AC67)))))</f>
        <v/>
      </c>
      <c r="AE67" s="91">
        <f t="array" ref="AE67">IF(AE$4&lt;$D67,0,IF(AE$4&gt;$F$21,0,IF(AE$4=$F$21,$F67-SUM($Z67:AD67),MIN($F67*INDEX($AA$24:$DB$24,AE$4-$D67+1),$F67-SUM($Z67:AD67)))))</f>
        <v/>
      </c>
      <c r="AF67" s="91">
        <f t="array" ref="AF67">IF(AF$4&lt;$D67,0,IF(AF$4&gt;$F$21,0,IF(AF$4=$F$21,$F67-SUM($Z67:AE67),MIN($F67*INDEX($AA$24:$DB$24,AF$4-$D67+1),$F67-SUM($Z67:AE67)))))</f>
        <v/>
      </c>
      <c r="AG67" s="91">
        <f t="array" ref="AG67">IF(AG$4&lt;$D67,0,IF(AG$4&gt;$F$21,0,IF(AG$4=$F$21,$F67-SUM($Z67:AF67),MIN($F67*INDEX($AA$24:$DB$24,AG$4-$D67+1),$F67-SUM($Z67:AF67)))))</f>
        <v/>
      </c>
      <c r="AH67" s="91">
        <f t="array" ref="AH67">IF(AH$4&lt;$D67,0,IF(AH$4&gt;$F$21,0,IF(AH$4=$F$21,$F67-SUM($Z67:AG67),MIN($F67*INDEX($AA$24:$DB$24,AH$4-$D67+1),$F67-SUM($Z67:AG67)))))</f>
        <v/>
      </c>
      <c r="AI67" s="91">
        <f t="array" ref="AI67">IF(AI$4&lt;$D67,0,IF(AI$4&gt;$F$21,0,IF(AI$4=$F$21,$F67-SUM($Z67:AH67),MIN($F67*INDEX($AA$24:$DB$24,AI$4-$D67+1),$F67-SUM($Z67:AH67)))))</f>
        <v/>
      </c>
      <c r="AJ67" s="91">
        <f t="array" ref="AJ67">IF(AJ$4&lt;$D67,0,IF(AJ$4&gt;$F$21,0,IF(AJ$4=$F$21,$F67-SUM($Z67:AI67),MIN($F67*INDEX($AA$24:$DB$24,AJ$4-$D67+1),$F67-SUM($Z67:AI67)))))</f>
        <v/>
      </c>
      <c r="AK67" s="91">
        <f t="array" ref="AK67">IF(AK$4&lt;$D67,0,IF(AK$4&gt;$F$21,0,IF(AK$4=$F$21,$F67-SUM($Z67:AJ67),MIN($F67*INDEX($AA$24:$DB$24,AK$4-$D67+1),$F67-SUM($Z67:AJ67)))))</f>
        <v/>
      </c>
      <c r="AL67" s="91">
        <f t="array" ref="AL67">IF(AL$4&lt;$D67,0,IF(AL$4&gt;$F$21,0,IF(AL$4=$F$21,$F67-SUM($Z67:AK67),MIN($F67*INDEX($AA$24:$DB$24,AL$4-$D67+1),$F67-SUM($Z67:AK67)))))</f>
        <v/>
      </c>
      <c r="AM67" s="91">
        <f t="array" ref="AM67">IF(AM$4&lt;$D67,0,IF(AM$4&gt;$F$21,0,IF(AM$4=$F$21,$F67-SUM($Z67:AL67),MIN($F67*INDEX($AA$24:$DB$24,AM$4-$D67+1),$F67-SUM($Z67:AL67)))))</f>
        <v/>
      </c>
      <c r="AN67" s="91">
        <f t="array" ref="AN67">IF(AN$4&lt;$D67,0,IF(AN$4&gt;$F$21,0,IF(AN$4=$F$21,$F67-SUM($Z67:AM67),MIN($F67*INDEX($AA$24:$DB$24,AN$4-$D67+1),$F67-SUM($Z67:AM67)))))</f>
        <v/>
      </c>
      <c r="AO67" s="91">
        <f t="array" ref="AO67">IF(AO$4&lt;$D67,0,IF(AO$4&gt;$F$21,0,IF(AO$4=$F$21,$F67-SUM($Z67:AN67),MIN($F67*INDEX($AA$24:$DB$24,AO$4-$D67+1),$F67-SUM($Z67:AN67)))))</f>
        <v/>
      </c>
      <c r="AP67" s="91">
        <f t="array" ref="AP67">IF(AP$4&lt;$D67,0,IF(AP$4&gt;$F$21,0,IF(AP$4=$F$21,$F67-SUM($Z67:AO67),MIN($F67*INDEX($AA$24:$DB$24,AP$4-$D67+1),$F67-SUM($Z67:AO67)))))</f>
        <v/>
      </c>
      <c r="AQ67" s="91">
        <f t="array" ref="AQ67">IF(AQ$4&lt;$D67,0,IF(AQ$4&gt;$F$21,0,IF(AQ$4=$F$21,$F67-SUM($Z67:AP67),MIN($F67*INDEX($AA$24:$DB$24,AQ$4-$D67+1),$F67-SUM($Z67:AP67)))))</f>
        <v/>
      </c>
      <c r="AR67" s="91">
        <f t="array" ref="AR67">IF(AR$4&lt;$D67,0,IF(AR$4&gt;$F$21,0,IF(AR$4=$F$21,$F67-SUM($Z67:AQ67),MIN($F67*INDEX($AA$24:$DB$24,AR$4-$D67+1),$F67-SUM($Z67:AQ67)))))</f>
        <v/>
      </c>
      <c r="AS67" s="91">
        <f t="array" ref="AS67">IF(AS$4&lt;$D67,0,IF(AS$4&gt;$F$21,0,IF(AS$4=$F$21,$F67-SUM($Z67:AR67),MIN($F67*INDEX($AA$24:$DB$24,AS$4-$D67+1),$F67-SUM($Z67:AR67)))))</f>
        <v/>
      </c>
      <c r="AT67" s="91">
        <f t="array" ref="AT67">IF(AT$4&lt;$D67,0,IF(AT$4&gt;$F$21,0,IF(AT$4=$F$21,$F67-SUM($Z67:AS67),MIN($F67*INDEX($AA$24:$DB$24,AT$4-$D67+1),$F67-SUM($Z67:AS67)))))</f>
        <v/>
      </c>
      <c r="AU67" s="91">
        <f t="array" ref="AU67">IF(AU$4&lt;$D67,0,IF(AU$4&gt;$F$21,0,IF(AU$4=$F$21,$F67-SUM($Z67:AT67),MIN($F67*INDEX($AA$24:$DB$24,AU$4-$D67+1),$F67-SUM($Z67:AT67)))))</f>
        <v/>
      </c>
      <c r="AV67" s="91">
        <f t="array" ref="AV67">IF(AV$4&lt;$D67,0,IF(AV$4&gt;$F$21,0,IF(AV$4=$F$21,$F67-SUM($Z67:AU67),MIN($F67*INDEX($AA$24:$DB$24,AV$4-$D67+1),$F67-SUM($Z67:AU67)))))</f>
        <v/>
      </c>
      <c r="AW67" s="91">
        <f t="array" ref="AW67">IF(AW$4&lt;$D67,0,IF(AW$4&gt;$F$21,0,IF(AW$4=$F$21,$F67-SUM($Z67:AV67),MIN($F67*INDEX($AA$24:$DB$24,AW$4-$D67+1),$F67-SUM($Z67:AV67)))))</f>
        <v/>
      </c>
      <c r="AX67" s="91">
        <f t="array" ref="AX67">IF(AX$4&lt;$D67,0,IF(AX$4&gt;$F$21,0,IF(AX$4=$F$21,$F67-SUM($Z67:AW67),MIN($F67*INDEX($AA$24:$DB$24,AX$4-$D67+1),$F67-SUM($Z67:AW67)))))</f>
        <v/>
      </c>
      <c r="AY67" s="91">
        <f t="array" ref="AY67">IF(AY$4&lt;$D67,0,IF(AY$4&gt;$F$21,0,IF(AY$4=$F$21,$F67-SUM($Z67:AX67),MIN($F67*INDEX($AA$24:$DB$24,AY$4-$D67+1),$F67-SUM($Z67:AX67)))))</f>
        <v/>
      </c>
      <c r="AZ67" s="91">
        <f t="array" ref="AZ67">IF(AZ$4&lt;$D67,0,IF(AZ$4&gt;$F$21,0,IF(AZ$4=$F$21,$F67-SUM($Z67:AY67),MIN($F67*INDEX($AA$24:$DB$24,AZ$4-$D67+1),$F67-SUM($Z67:AY67)))))</f>
        <v/>
      </c>
      <c r="BA67" s="91">
        <f t="array" ref="BA67">IF(BA$4&lt;$D67,0,IF(BA$4&gt;$F$21,0,IF(BA$4=$F$21,$F67-SUM($Z67:AZ67),MIN($F67*INDEX($AA$24:$DB$24,BA$4-$D67+1),$F67-SUM($Z67:AZ67)))))</f>
        <v/>
      </c>
      <c r="BB67" s="91">
        <f t="array" ref="BB67">IF(BB$4&lt;$D67,0,IF(BB$4&gt;$F$21,0,IF(BB$4=$F$21,$F67-SUM($Z67:BA67),MIN($F67*INDEX($AA$24:$DB$24,BB$4-$D67+1),$F67-SUM($Z67:BA67)))))</f>
        <v/>
      </c>
      <c r="BC67" s="91">
        <f t="array" ref="BC67">IF(BC$4&lt;$D67,0,IF(BC$4&gt;$F$21,0,IF(BC$4=$F$21,$F67-SUM($Z67:BB67),MIN($F67*INDEX($AA$24:$DB$24,BC$4-$D67+1),$F67-SUM($Z67:BB67)))))</f>
        <v/>
      </c>
      <c r="BD67" s="91">
        <f t="array" ref="BD67">IF(BD$4&lt;$D67,0,IF(BD$4&gt;$F$21,0,IF(BD$4=$F$21,$F67-SUM($Z67:BC67),MIN($F67*INDEX($AA$24:$DB$24,BD$4-$D67+1),$F67-SUM($Z67:BC67)))))</f>
        <v/>
      </c>
      <c r="BE67" s="91">
        <f t="array" ref="BE67">IF(BE$4&lt;$D67,0,IF(BE$4&gt;$F$21,0,IF(BE$4=$F$21,$F67-SUM($Z67:BD67),MIN($F67*INDEX($AA$24:$DB$24,BE$4-$D67+1),$F67-SUM($Z67:BD67)))))</f>
        <v/>
      </c>
      <c r="BF67" s="91">
        <f t="array" ref="BF67">IF(BF$4&lt;$D67,0,IF(BF$4&gt;$F$21,0,IF(BF$4=$F$21,$F67-SUM($Z67:BE67),MIN($F67*INDEX($AA$24:$DB$24,BF$4-$D67+1),$F67-SUM($Z67:BE67)))))</f>
        <v/>
      </c>
      <c r="BG67" s="91">
        <f t="array" ref="BG67">IF(BG$4&lt;$D67,0,IF(BG$4&gt;$F$21,0,IF(BG$4=$F$21,$F67-SUM($Z67:BF67),MIN($F67*INDEX($AA$24:$DB$24,BG$4-$D67+1),$F67-SUM($Z67:BF67)))))</f>
        <v/>
      </c>
      <c r="BH67" s="91">
        <f t="array" ref="BH67">IF(BH$4&lt;$D67,0,IF(BH$4&gt;$F$21,0,IF(BH$4=$F$21,$F67-SUM($Z67:BG67),MIN($F67*INDEX($AA$24:$DB$24,BH$4-$D67+1),$F67-SUM($Z67:BG67)))))</f>
        <v/>
      </c>
      <c r="BI67" s="91">
        <f t="array" ref="BI67">IF(BI$4&lt;$D67,0,IF(BI$4&gt;$F$21,0,IF(BI$4=$F$21,$F67-SUM($Z67:BH67),MIN($F67*INDEX($AA$24:$DB$24,BI$4-$D67+1),$F67-SUM($Z67:BH67)))))</f>
        <v/>
      </c>
      <c r="BJ67" s="91">
        <f t="array" ref="BJ67">IF(BJ$4&lt;$D67,0,IF(BJ$4&gt;$F$21,0,IF(BJ$4=$F$21,$F67-SUM($Z67:BI67),MIN($F67*INDEX($AA$24:$DB$24,BJ$4-$D67+1),$F67-SUM($Z67:BI67)))))</f>
        <v/>
      </c>
      <c r="BK67" s="91">
        <f t="array" ref="BK67">IF(BK$4&lt;$D67,0,IF(BK$4&gt;$F$21,0,IF(BK$4=$F$21,$F67-SUM($Z67:BJ67),MIN($F67*INDEX($AA$24:$DB$24,BK$4-$D67+1),$F67-SUM($Z67:BJ67)))))</f>
        <v/>
      </c>
      <c r="BL67" s="91">
        <f t="array" ref="BL67">IF(BL$4&lt;$D67,0,IF(BL$4&gt;$F$21,0,IF(BL$4=$F$21,$F67-SUM($Z67:BK67),MIN($F67*INDEX($AA$24:$DB$24,BL$4-$D67+1),$F67-SUM($Z67:BK67)))))</f>
        <v/>
      </c>
      <c r="BM67" s="91">
        <f t="array" ref="BM67">IF(BM$4&lt;$D67,0,IF(BM$4&gt;$F$21,0,IF(BM$4=$F$21,$F67-SUM($Z67:BL67),MIN($F67*INDEX($AA$24:$DB$24,BM$4-$D67+1),$F67-SUM($Z67:BL67)))))</f>
        <v/>
      </c>
      <c r="BN67" s="91">
        <f t="array" ref="BN67">IF(BN$4&lt;$D67,0,IF(BN$4&gt;$F$21,0,IF(BN$4=$F$21,$F67-SUM($Z67:BM67),MIN($F67*INDEX($AA$24:$DB$24,BN$4-$D67+1),$F67-SUM($Z67:BM67)))))</f>
        <v/>
      </c>
      <c r="BO67" s="91">
        <f t="array" ref="BO67">IF(BO$4&lt;$D67,0,IF(BO$4&gt;$F$21,0,IF(BO$4=$F$21,$F67-SUM($Z67:BN67),MIN($F67*INDEX($AA$24:$DB$24,BO$4-$D67+1),$F67-SUM($Z67:BN67)))))</f>
        <v/>
      </c>
      <c r="BP67" s="91">
        <f t="array" ref="BP67">IF(BP$4&lt;$D67,0,IF(BP$4&gt;$F$21,0,IF(BP$4=$F$21,$F67-SUM($Z67:BO67),MIN($F67*INDEX($AA$24:$DB$24,BP$4-$D67+1),$F67-SUM($Z67:BO67)))))</f>
        <v/>
      </c>
      <c r="BQ67" s="91">
        <f t="array" ref="BQ67">IF(BQ$4&lt;$D67,0,IF(BQ$4&gt;$F$21,0,IF(BQ$4=$F$21,$F67-SUM($Z67:BP67),MIN($F67*INDEX($AA$24:$DB$24,BQ$4-$D67+1),$F67-SUM($Z67:BP67)))))</f>
        <v/>
      </c>
      <c r="BR67" s="91">
        <f t="array" ref="BR67">IF(BR$4&lt;$D67,0,IF(BR$4&gt;$F$21,0,IF(BR$4=$F$21,$F67-SUM($Z67:BQ67),MIN($F67*INDEX($AA$24:$DB$24,BR$4-$D67+1),$F67-SUM($Z67:BQ67)))))</f>
        <v/>
      </c>
      <c r="BS67" s="91">
        <f t="array" ref="BS67">IF(BS$4&lt;$D67,0,IF(BS$4&gt;$F$21,0,IF(BS$4=$F$21,$F67-SUM($Z67:BR67),MIN($F67*INDEX($AA$24:$DB$24,BS$4-$D67+1),$F67-SUM($Z67:BR67)))))</f>
        <v/>
      </c>
      <c r="BT67" s="91">
        <f t="array" ref="BT67">IF(BT$4&lt;$D67,0,IF(BT$4&gt;$F$21,0,IF(BT$4=$F$21,$F67-SUM($Z67:BS67),MIN($F67*INDEX($AA$24:$DB$24,BT$4-$D67+1),$F67-SUM($Z67:BS67)))))</f>
        <v/>
      </c>
      <c r="BU67" s="91">
        <f t="array" ref="BU67">IF(BU$4&lt;$D67,0,IF(BU$4&gt;$F$21,0,IF(BU$4=$F$21,$F67-SUM($Z67:BT67),MIN($F67*INDEX($AA$24:$DB$24,BU$4-$D67+1),$F67-SUM($Z67:BT67)))))</f>
        <v/>
      </c>
      <c r="BV67" s="91">
        <f t="array" ref="BV67">IF(BV$4&lt;$D67,0,IF(BV$4&gt;$F$21,0,IF(BV$4=$F$21,$F67-SUM($Z67:BU67),MIN($F67*INDEX($AA$24:$DB$24,BV$4-$D67+1),$F67-SUM($Z67:BU67)))))</f>
        <v/>
      </c>
      <c r="BW67" s="91">
        <f t="array" ref="BW67">IF(BW$4&lt;$D67,0,IF(BW$4&gt;$F$21,0,IF(BW$4=$F$21,$F67-SUM($Z67:BV67),MIN($F67*INDEX($AA$24:$DB$24,BW$4-$D67+1),$F67-SUM($Z67:BV67)))))</f>
        <v/>
      </c>
      <c r="BX67" s="91">
        <f t="array" ref="BX67">IF(BX$4&lt;$D67,0,IF(BX$4&gt;$F$21,0,IF(BX$4=$F$21,$F67-SUM($Z67:BW67),MIN($F67*INDEX($AA$24:$DB$24,BX$4-$D67+1),$F67-SUM($Z67:BW67)))))</f>
        <v/>
      </c>
      <c r="BY67" s="91">
        <f t="array" ref="BY67">IF(BY$4&lt;$D67,0,IF(BY$4&gt;$F$21,0,IF(BY$4=$F$21,$F67-SUM($Z67:BX67),MIN($F67*INDEX($AA$24:$DB$24,BY$4-$D67+1),$F67-SUM($Z67:BX67)))))</f>
        <v/>
      </c>
      <c r="BZ67" s="91">
        <f t="array" ref="BZ67">IF(BZ$4&lt;$D67,0,IF(BZ$4&gt;$F$21,0,IF(BZ$4=$F$21,$F67-SUM($Z67:BY67),MIN($F67*INDEX($AA$24:$DB$24,BZ$4-$D67+1),$F67-SUM($Z67:BY67)))))</f>
        <v/>
      </c>
      <c r="CA67" s="91">
        <f t="array" ref="CA67">IF(CA$4&lt;$D67,0,IF(CA$4&gt;$F$21,0,IF(CA$4=$F$21,$F67-SUM($Z67:BZ67),MIN($F67*INDEX($AA$24:$DB$24,CA$4-$D67+1),$F67-SUM($Z67:BZ67)))))</f>
        <v/>
      </c>
      <c r="CB67" s="91">
        <f t="array" ref="CB67">IF(CB$4&lt;$D67,0,IF(CB$4&gt;$F$21,0,IF(CB$4=$F$21,$F67-SUM($Z67:CA67),MIN($F67*INDEX($AA$24:$DB$24,CB$4-$D67+1),$F67-SUM($Z67:CA67)))))</f>
        <v/>
      </c>
      <c r="CC67" s="91">
        <f t="array" ref="CC67">IF(CC$4&lt;$D67,0,IF(CC$4&gt;$F$21,0,IF(CC$4=$F$21,$F67-SUM($Z67:CB67),MIN($F67*INDEX($AA$24:$DB$24,CC$4-$D67+1),$F67-SUM($Z67:CB67)))))</f>
        <v/>
      </c>
      <c r="CD67" s="91">
        <f t="array" ref="CD67">IF(CD$4&lt;$D67,0,IF(CD$4&gt;$F$21,0,IF(CD$4=$F$21,$F67-SUM($Z67:CC67),MIN($F67*INDEX($AA$24:$DB$24,CD$4-$D67+1),$F67-SUM($Z67:CC67)))))</f>
        <v/>
      </c>
      <c r="CE67" s="91">
        <f t="array" ref="CE67">IF(CE$4&lt;$D67,0,IF(CE$4&gt;$F$21,0,IF(CE$4=$F$21,$F67-SUM($Z67:CD67),MIN($F67*INDEX($AA$24:$DB$24,CE$4-$D67+1),$F67-SUM($Z67:CD67)))))</f>
        <v/>
      </c>
      <c r="CF67" s="91">
        <f t="array" ref="CF67">IF(CF$4&lt;$D67,0,IF(CF$4&gt;$F$21,0,IF(CF$4=$F$21,$F67-SUM($Z67:CE67),MIN($F67*INDEX($AA$24:$DB$24,CF$4-$D67+1),$F67-SUM($Z67:CE67)))))</f>
        <v/>
      </c>
      <c r="CG67" s="91">
        <f t="array" ref="CG67">IF(CG$4&lt;$D67,0,IF(CG$4&gt;$F$21,0,IF(CG$4=$F$21,$F67-SUM($Z67:CF67),MIN($F67*INDEX($AA$24:$DB$24,CG$4-$D67+1),$F67-SUM($Z67:CF67)))))</f>
        <v/>
      </c>
      <c r="CH67" s="91">
        <f t="array" ref="CH67">IF(CH$4&lt;$D67,0,IF(CH$4&gt;$F$21,0,IF(CH$4=$F$21,$F67-SUM($Z67:CG67),MIN($F67*INDEX($AA$24:$DB$24,CH$4-$D67+1),$F67-SUM($Z67:CG67)))))</f>
        <v/>
      </c>
      <c r="CI67" s="91">
        <f t="array" ref="CI67">IF(CI$4&lt;$D67,0,IF(CI$4&gt;$F$21,0,IF(CI$4=$F$21,$F67-SUM($Z67:CH67),MIN($F67*INDEX($AA$24:$DB$24,CI$4-$D67+1),$F67-SUM($Z67:CH67)))))</f>
        <v/>
      </c>
      <c r="CJ67" s="91">
        <f t="array" ref="CJ67">IF(CJ$4&lt;$D67,0,IF(CJ$4&gt;$F$21,0,IF(CJ$4=$F$21,$F67-SUM($Z67:CI67),MIN($F67*INDEX($AA$24:$DB$24,CJ$4-$D67+1),$F67-SUM($Z67:CI67)))))</f>
        <v/>
      </c>
      <c r="CK67" s="91">
        <f t="array" ref="CK67">IF(CK$4&lt;$D67,0,IF(CK$4&gt;$F$21,0,IF(CK$4=$F$21,$F67-SUM($Z67:CJ67),MIN($F67*INDEX($AA$24:$DB$24,CK$4-$D67+1),$F67-SUM($Z67:CJ67)))))</f>
        <v/>
      </c>
      <c r="CL67" s="91">
        <f t="array" ref="CL67">IF(CL$4&lt;$D67,0,IF(CL$4&gt;$F$21,0,IF(CL$4=$F$21,$F67-SUM($Z67:CK67),MIN($F67*INDEX($AA$24:$DB$24,CL$4-$D67+1),$F67-SUM($Z67:CK67)))))</f>
        <v/>
      </c>
      <c r="CM67" s="91">
        <f t="array" ref="CM67">IF(CM$4&lt;$D67,0,IF(CM$4&gt;$F$21,0,IF(CM$4=$F$21,$F67-SUM($Z67:CL67),MIN($F67*INDEX($AA$24:$DB$24,CM$4-$D67+1),$F67-SUM($Z67:CL67)))))</f>
        <v/>
      </c>
      <c r="CN67" s="91">
        <f t="array" ref="CN67">IF(CN$4&lt;$D67,0,IF(CN$4&gt;$F$21,0,IF(CN$4=$F$21,$F67-SUM($Z67:CM67),MIN($F67*INDEX($AA$24:$DB$24,CN$4-$D67+1),$F67-SUM($Z67:CM67)))))</f>
        <v/>
      </c>
      <c r="CO67" s="91">
        <f t="array" ref="CO67">IF(CO$4&lt;$D67,0,IF(CO$4&gt;$F$21,0,IF(CO$4=$F$21,$F67-SUM($Z67:CN67),MIN($F67*INDEX($AA$24:$DB$24,CO$4-$D67+1),$F67-SUM($Z67:CN67)))))</f>
        <v/>
      </c>
      <c r="CP67" s="91">
        <f t="array" ref="CP67">IF(CP$4&lt;$D67,0,IF(CP$4&gt;$F$21,0,IF(CP$4=$F$21,$F67-SUM($Z67:CO67),MIN($F67*INDEX($AA$24:$DB$24,CP$4-$D67+1),$F67-SUM($Z67:CO67)))))</f>
        <v/>
      </c>
      <c r="CQ67" s="91">
        <f t="array" ref="CQ67">IF(CQ$4&lt;$D67,0,IF(CQ$4&gt;$F$21,0,IF(CQ$4=$F$21,$F67-SUM($Z67:CP67),MIN($F67*INDEX($AA$24:$DB$24,CQ$4-$D67+1),$F67-SUM($Z67:CP67)))))</f>
        <v/>
      </c>
      <c r="CR67" s="91">
        <f t="array" ref="CR67">IF(CR$4&lt;$D67,0,IF(CR$4&gt;$F$21,0,IF(CR$4=$F$21,$F67-SUM($Z67:CQ67),MIN($F67*INDEX($AA$24:$DB$24,CR$4-$D67+1),$F67-SUM($Z67:CQ67)))))</f>
        <v/>
      </c>
      <c r="CS67" s="91">
        <f t="array" ref="CS67">IF(CS$4&lt;$D67,0,IF(CS$4&gt;$F$21,0,IF(CS$4=$F$21,$F67-SUM($Z67:CR67),MIN($F67*INDEX($AA$24:$DB$24,CS$4-$D67+1),$F67-SUM($Z67:CR67)))))</f>
        <v/>
      </c>
      <c r="CT67" s="91">
        <f t="array" ref="CT67">IF(CT$4&lt;$D67,0,IF(CT$4&gt;$F$21,0,IF(CT$4=$F$21,$F67-SUM($Z67:CS67),MIN($F67*INDEX($AA$24:$DB$24,CT$4-$D67+1),$F67-SUM($Z67:CS67)))))</f>
        <v/>
      </c>
      <c r="CU67" s="91">
        <f t="array" ref="CU67">IF(CU$4&lt;$D67,0,IF(CU$4&gt;$F$21,0,IF(CU$4=$F$21,$F67-SUM($Z67:CT67),MIN($F67*INDEX($AA$24:$DB$24,CU$4-$D67+1),$F67-SUM($Z67:CT67)))))</f>
        <v/>
      </c>
      <c r="CV67" s="91">
        <f t="array" ref="CV67">IF(CV$4&lt;$D67,0,IF(CV$4&gt;$F$21,0,IF(CV$4=$F$21,$F67-SUM($Z67:CU67),MIN($F67*INDEX($AA$24:$DB$24,CV$4-$D67+1),$F67-SUM($Z67:CU67)))))</f>
        <v/>
      </c>
      <c r="CW67" s="91">
        <f t="array" ref="CW67">IF(CW$4&lt;$D67,0,IF(CW$4&gt;$F$21,0,IF(CW$4=$F$21,$F67-SUM($Z67:CV67),MIN($F67*INDEX($AA$24:$DB$24,CW$4-$D67+1),$F67-SUM($Z67:CV67)))))</f>
        <v/>
      </c>
      <c r="CX67" s="91">
        <f t="array" ref="CX67">IF(CX$4&lt;$D67,0,IF(CX$4&gt;$F$21,0,IF(CX$4=$F$21,$F67-SUM($Z67:CW67),MIN($F67*INDEX($AA$24:$DB$24,CX$4-$D67+1),$F67-SUM($Z67:CW67)))))</f>
        <v/>
      </c>
      <c r="CY67" s="91">
        <f t="array" ref="CY67">IF(CY$4&lt;$D67,0,IF(CY$4&gt;$F$21,0,IF(CY$4=$F$21,$F67-SUM($Z67:CX67),MIN($F67*INDEX($AA$24:$DB$24,CY$4-$D67+1),$F67-SUM($Z67:CX67)))))</f>
        <v/>
      </c>
      <c r="CZ67" s="91">
        <f t="array" ref="CZ67">IF(CZ$4&lt;$D67,0,IF(CZ$4&gt;$F$21,0,IF(CZ$4=$F$21,$F67-SUM($Z67:CY67),MIN($F67*INDEX($AA$24:$DB$24,CZ$4-$D67+1),$F67-SUM($Z67:CY67)))))</f>
        <v/>
      </c>
      <c r="DA67" s="91">
        <f t="array" ref="DA67">IF(DA$4&lt;$D67,0,IF(DA$4&gt;$F$21,0,IF(DA$4=$F$21,$F67-SUM($Z67:CZ67),MIN($F67*INDEX($AA$24:$DB$24,DA$4-$D67+1),$F67-SUM($Z67:CZ67)))))</f>
        <v/>
      </c>
      <c r="DB67" s="91">
        <f t="array" ref="DB67">IF(DB$4&lt;$D67,0,IF(DB$4&gt;$F$21,0,IF(DB$4=$F$21,$F67-SUM($Z67:DA67),MIN($F67*INDEX($AA$24:$DB$24,DB$4-$D67+1),$F67-SUM($Z67:DA67)))))</f>
        <v/>
      </c>
    </row>
    <row r="68" outlineLevel="3">
      <c r="D68" s="2" t="n">
        <v>43</v>
      </c>
      <c r="E68" s="2" t="inlineStr">
        <is>
          <t>Total Capex Year 43</t>
        </is>
      </c>
      <c r="F68" s="87" t="n">
        <v>0</v>
      </c>
      <c r="G68" s="87">
        <f>SUM(AA68:DB68)-F68</f>
        <v/>
      </c>
      <c r="AA68" s="91">
        <f t="array" ref="AA68">IF(AA$4&lt;$D68,0,IF(AA$4&gt;$F$21,0,IF(AA$4=$F$21,$F68-SUM($Z68:Z68),MIN($F68*INDEX($AA$24:$DB$24,AA$4-$D68+1),$F68-SUM($Z68:Z68)))))</f>
        <v/>
      </c>
      <c r="AB68" s="91">
        <f t="array" ref="AB68">IF(AB$4&lt;$D68,0,IF(AB$4&gt;$F$21,0,IF(AB$4=$F$21,$F68-SUM($Z68:AA68),MIN($F68*INDEX($AA$24:$DB$24,AB$4-$D68+1),$F68-SUM($Z68:AA68)))))</f>
        <v/>
      </c>
      <c r="AC68" s="91">
        <f t="array" ref="AC68">IF(AC$4&lt;$D68,0,IF(AC$4&gt;$F$21,0,IF(AC$4=$F$21,$F68-SUM($Z68:AB68),MIN($F68*INDEX($AA$24:$DB$24,AC$4-$D68+1),$F68-SUM($Z68:AB68)))))</f>
        <v/>
      </c>
      <c r="AD68" s="91">
        <f t="array" ref="AD68">IF(AD$4&lt;$D68,0,IF(AD$4&gt;$F$21,0,IF(AD$4=$F$21,$F68-SUM($Z68:AC68),MIN($F68*INDEX($AA$24:$DB$24,AD$4-$D68+1),$F68-SUM($Z68:AC68)))))</f>
        <v/>
      </c>
      <c r="AE68" s="91">
        <f t="array" ref="AE68">IF(AE$4&lt;$D68,0,IF(AE$4&gt;$F$21,0,IF(AE$4=$F$21,$F68-SUM($Z68:AD68),MIN($F68*INDEX($AA$24:$DB$24,AE$4-$D68+1),$F68-SUM($Z68:AD68)))))</f>
        <v/>
      </c>
      <c r="AF68" s="91">
        <f t="array" ref="AF68">IF(AF$4&lt;$D68,0,IF(AF$4&gt;$F$21,0,IF(AF$4=$F$21,$F68-SUM($Z68:AE68),MIN($F68*INDEX($AA$24:$DB$24,AF$4-$D68+1),$F68-SUM($Z68:AE68)))))</f>
        <v/>
      </c>
      <c r="AG68" s="91">
        <f t="array" ref="AG68">IF(AG$4&lt;$D68,0,IF(AG$4&gt;$F$21,0,IF(AG$4=$F$21,$F68-SUM($Z68:AF68),MIN($F68*INDEX($AA$24:$DB$24,AG$4-$D68+1),$F68-SUM($Z68:AF68)))))</f>
        <v/>
      </c>
      <c r="AH68" s="91">
        <f t="array" ref="AH68">IF(AH$4&lt;$D68,0,IF(AH$4&gt;$F$21,0,IF(AH$4=$F$21,$F68-SUM($Z68:AG68),MIN($F68*INDEX($AA$24:$DB$24,AH$4-$D68+1),$F68-SUM($Z68:AG68)))))</f>
        <v/>
      </c>
      <c r="AI68" s="91">
        <f t="array" ref="AI68">IF(AI$4&lt;$D68,0,IF(AI$4&gt;$F$21,0,IF(AI$4=$F$21,$F68-SUM($Z68:AH68),MIN($F68*INDEX($AA$24:$DB$24,AI$4-$D68+1),$F68-SUM($Z68:AH68)))))</f>
        <v/>
      </c>
      <c r="AJ68" s="91">
        <f t="array" ref="AJ68">IF(AJ$4&lt;$D68,0,IF(AJ$4&gt;$F$21,0,IF(AJ$4=$F$21,$F68-SUM($Z68:AI68),MIN($F68*INDEX($AA$24:$DB$24,AJ$4-$D68+1),$F68-SUM($Z68:AI68)))))</f>
        <v/>
      </c>
      <c r="AK68" s="91">
        <f t="array" ref="AK68">IF(AK$4&lt;$D68,0,IF(AK$4&gt;$F$21,0,IF(AK$4=$F$21,$F68-SUM($Z68:AJ68),MIN($F68*INDEX($AA$24:$DB$24,AK$4-$D68+1),$F68-SUM($Z68:AJ68)))))</f>
        <v/>
      </c>
      <c r="AL68" s="91">
        <f t="array" ref="AL68">IF(AL$4&lt;$D68,0,IF(AL$4&gt;$F$21,0,IF(AL$4=$F$21,$F68-SUM($Z68:AK68),MIN($F68*INDEX($AA$24:$DB$24,AL$4-$D68+1),$F68-SUM($Z68:AK68)))))</f>
        <v/>
      </c>
      <c r="AM68" s="91">
        <f t="array" ref="AM68">IF(AM$4&lt;$D68,0,IF(AM$4&gt;$F$21,0,IF(AM$4=$F$21,$F68-SUM($Z68:AL68),MIN($F68*INDEX($AA$24:$DB$24,AM$4-$D68+1),$F68-SUM($Z68:AL68)))))</f>
        <v/>
      </c>
      <c r="AN68" s="91">
        <f t="array" ref="AN68">IF(AN$4&lt;$D68,0,IF(AN$4&gt;$F$21,0,IF(AN$4=$F$21,$F68-SUM($Z68:AM68),MIN($F68*INDEX($AA$24:$DB$24,AN$4-$D68+1),$F68-SUM($Z68:AM68)))))</f>
        <v/>
      </c>
      <c r="AO68" s="91">
        <f t="array" ref="AO68">IF(AO$4&lt;$D68,0,IF(AO$4&gt;$F$21,0,IF(AO$4=$F$21,$F68-SUM($Z68:AN68),MIN($F68*INDEX($AA$24:$DB$24,AO$4-$D68+1),$F68-SUM($Z68:AN68)))))</f>
        <v/>
      </c>
      <c r="AP68" s="91">
        <f t="array" ref="AP68">IF(AP$4&lt;$D68,0,IF(AP$4&gt;$F$21,0,IF(AP$4=$F$21,$F68-SUM($Z68:AO68),MIN($F68*INDEX($AA$24:$DB$24,AP$4-$D68+1),$F68-SUM($Z68:AO68)))))</f>
        <v/>
      </c>
      <c r="AQ68" s="91">
        <f t="array" ref="AQ68">IF(AQ$4&lt;$D68,0,IF(AQ$4&gt;$F$21,0,IF(AQ$4=$F$21,$F68-SUM($Z68:AP68),MIN($F68*INDEX($AA$24:$DB$24,AQ$4-$D68+1),$F68-SUM($Z68:AP68)))))</f>
        <v/>
      </c>
      <c r="AR68" s="91">
        <f t="array" ref="AR68">IF(AR$4&lt;$D68,0,IF(AR$4&gt;$F$21,0,IF(AR$4=$F$21,$F68-SUM($Z68:AQ68),MIN($F68*INDEX($AA$24:$DB$24,AR$4-$D68+1),$F68-SUM($Z68:AQ68)))))</f>
        <v/>
      </c>
      <c r="AS68" s="91">
        <f t="array" ref="AS68">IF(AS$4&lt;$D68,0,IF(AS$4&gt;$F$21,0,IF(AS$4=$F$21,$F68-SUM($Z68:AR68),MIN($F68*INDEX($AA$24:$DB$24,AS$4-$D68+1),$F68-SUM($Z68:AR68)))))</f>
        <v/>
      </c>
      <c r="AT68" s="91">
        <f t="array" ref="AT68">IF(AT$4&lt;$D68,0,IF(AT$4&gt;$F$21,0,IF(AT$4=$F$21,$F68-SUM($Z68:AS68),MIN($F68*INDEX($AA$24:$DB$24,AT$4-$D68+1),$F68-SUM($Z68:AS68)))))</f>
        <v/>
      </c>
      <c r="AU68" s="91">
        <f t="array" ref="AU68">IF(AU$4&lt;$D68,0,IF(AU$4&gt;$F$21,0,IF(AU$4=$F$21,$F68-SUM($Z68:AT68),MIN($F68*INDEX($AA$24:$DB$24,AU$4-$D68+1),$F68-SUM($Z68:AT68)))))</f>
        <v/>
      </c>
      <c r="AV68" s="91">
        <f t="array" ref="AV68">IF(AV$4&lt;$D68,0,IF(AV$4&gt;$F$21,0,IF(AV$4=$F$21,$F68-SUM($Z68:AU68),MIN($F68*INDEX($AA$24:$DB$24,AV$4-$D68+1),$F68-SUM($Z68:AU68)))))</f>
        <v/>
      </c>
      <c r="AW68" s="91">
        <f t="array" ref="AW68">IF(AW$4&lt;$D68,0,IF(AW$4&gt;$F$21,0,IF(AW$4=$F$21,$F68-SUM($Z68:AV68),MIN($F68*INDEX($AA$24:$DB$24,AW$4-$D68+1),$F68-SUM($Z68:AV68)))))</f>
        <v/>
      </c>
      <c r="AX68" s="91">
        <f t="array" ref="AX68">IF(AX$4&lt;$D68,0,IF(AX$4&gt;$F$21,0,IF(AX$4=$F$21,$F68-SUM($Z68:AW68),MIN($F68*INDEX($AA$24:$DB$24,AX$4-$D68+1),$F68-SUM($Z68:AW68)))))</f>
        <v/>
      </c>
      <c r="AY68" s="91">
        <f t="array" ref="AY68">IF(AY$4&lt;$D68,0,IF(AY$4&gt;$F$21,0,IF(AY$4=$F$21,$F68-SUM($Z68:AX68),MIN($F68*INDEX($AA$24:$DB$24,AY$4-$D68+1),$F68-SUM($Z68:AX68)))))</f>
        <v/>
      </c>
      <c r="AZ68" s="91">
        <f t="array" ref="AZ68">IF(AZ$4&lt;$D68,0,IF(AZ$4&gt;$F$21,0,IF(AZ$4=$F$21,$F68-SUM($Z68:AY68),MIN($F68*INDEX($AA$24:$DB$24,AZ$4-$D68+1),$F68-SUM($Z68:AY68)))))</f>
        <v/>
      </c>
      <c r="BA68" s="91">
        <f t="array" ref="BA68">IF(BA$4&lt;$D68,0,IF(BA$4&gt;$F$21,0,IF(BA$4=$F$21,$F68-SUM($Z68:AZ68),MIN($F68*INDEX($AA$24:$DB$24,BA$4-$D68+1),$F68-SUM($Z68:AZ68)))))</f>
        <v/>
      </c>
      <c r="BB68" s="91">
        <f t="array" ref="BB68">IF(BB$4&lt;$D68,0,IF(BB$4&gt;$F$21,0,IF(BB$4=$F$21,$F68-SUM($Z68:BA68),MIN($F68*INDEX($AA$24:$DB$24,BB$4-$D68+1),$F68-SUM($Z68:BA68)))))</f>
        <v/>
      </c>
      <c r="BC68" s="91">
        <f t="array" ref="BC68">IF(BC$4&lt;$D68,0,IF(BC$4&gt;$F$21,0,IF(BC$4=$F$21,$F68-SUM($Z68:BB68),MIN($F68*INDEX($AA$24:$DB$24,BC$4-$D68+1),$F68-SUM($Z68:BB68)))))</f>
        <v/>
      </c>
      <c r="BD68" s="91">
        <f t="array" ref="BD68">IF(BD$4&lt;$D68,0,IF(BD$4&gt;$F$21,0,IF(BD$4=$F$21,$F68-SUM($Z68:BC68),MIN($F68*INDEX($AA$24:$DB$24,BD$4-$D68+1),$F68-SUM($Z68:BC68)))))</f>
        <v/>
      </c>
      <c r="BE68" s="91">
        <f t="array" ref="BE68">IF(BE$4&lt;$D68,0,IF(BE$4&gt;$F$21,0,IF(BE$4=$F$21,$F68-SUM($Z68:BD68),MIN($F68*INDEX($AA$24:$DB$24,BE$4-$D68+1),$F68-SUM($Z68:BD68)))))</f>
        <v/>
      </c>
      <c r="BF68" s="91">
        <f t="array" ref="BF68">IF(BF$4&lt;$D68,0,IF(BF$4&gt;$F$21,0,IF(BF$4=$F$21,$F68-SUM($Z68:BE68),MIN($F68*INDEX($AA$24:$DB$24,BF$4-$D68+1),$F68-SUM($Z68:BE68)))))</f>
        <v/>
      </c>
      <c r="BG68" s="91">
        <f t="array" ref="BG68">IF(BG$4&lt;$D68,0,IF(BG$4&gt;$F$21,0,IF(BG$4=$F$21,$F68-SUM($Z68:BF68),MIN($F68*INDEX($AA$24:$DB$24,BG$4-$D68+1),$F68-SUM($Z68:BF68)))))</f>
        <v/>
      </c>
      <c r="BH68" s="91">
        <f t="array" ref="BH68">IF(BH$4&lt;$D68,0,IF(BH$4&gt;$F$21,0,IF(BH$4=$F$21,$F68-SUM($Z68:BG68),MIN($F68*INDEX($AA$24:$DB$24,BH$4-$D68+1),$F68-SUM($Z68:BG68)))))</f>
        <v/>
      </c>
      <c r="BI68" s="91">
        <f t="array" ref="BI68">IF(BI$4&lt;$D68,0,IF(BI$4&gt;$F$21,0,IF(BI$4=$F$21,$F68-SUM($Z68:BH68),MIN($F68*INDEX($AA$24:$DB$24,BI$4-$D68+1),$F68-SUM($Z68:BH68)))))</f>
        <v/>
      </c>
      <c r="BJ68" s="91">
        <f t="array" ref="BJ68">IF(BJ$4&lt;$D68,0,IF(BJ$4&gt;$F$21,0,IF(BJ$4=$F$21,$F68-SUM($Z68:BI68),MIN($F68*INDEX($AA$24:$DB$24,BJ$4-$D68+1),$F68-SUM($Z68:BI68)))))</f>
        <v/>
      </c>
      <c r="BK68" s="91">
        <f t="array" ref="BK68">IF(BK$4&lt;$D68,0,IF(BK$4&gt;$F$21,0,IF(BK$4=$F$21,$F68-SUM($Z68:BJ68),MIN($F68*INDEX($AA$24:$DB$24,BK$4-$D68+1),$F68-SUM($Z68:BJ68)))))</f>
        <v/>
      </c>
      <c r="BL68" s="91">
        <f t="array" ref="BL68">IF(BL$4&lt;$D68,0,IF(BL$4&gt;$F$21,0,IF(BL$4=$F$21,$F68-SUM($Z68:BK68),MIN($F68*INDEX($AA$24:$DB$24,BL$4-$D68+1),$F68-SUM($Z68:BK68)))))</f>
        <v/>
      </c>
      <c r="BM68" s="91">
        <f t="array" ref="BM68">IF(BM$4&lt;$D68,0,IF(BM$4&gt;$F$21,0,IF(BM$4=$F$21,$F68-SUM($Z68:BL68),MIN($F68*INDEX($AA$24:$DB$24,BM$4-$D68+1),$F68-SUM($Z68:BL68)))))</f>
        <v/>
      </c>
      <c r="BN68" s="91">
        <f t="array" ref="BN68">IF(BN$4&lt;$D68,0,IF(BN$4&gt;$F$21,0,IF(BN$4=$F$21,$F68-SUM($Z68:BM68),MIN($F68*INDEX($AA$24:$DB$24,BN$4-$D68+1),$F68-SUM($Z68:BM68)))))</f>
        <v/>
      </c>
      <c r="BO68" s="91">
        <f t="array" ref="BO68">IF(BO$4&lt;$D68,0,IF(BO$4&gt;$F$21,0,IF(BO$4=$F$21,$F68-SUM($Z68:BN68),MIN($F68*INDEX($AA$24:$DB$24,BO$4-$D68+1),$F68-SUM($Z68:BN68)))))</f>
        <v/>
      </c>
      <c r="BP68" s="91">
        <f t="array" ref="BP68">IF(BP$4&lt;$D68,0,IF(BP$4&gt;$F$21,0,IF(BP$4=$F$21,$F68-SUM($Z68:BO68),MIN($F68*INDEX($AA$24:$DB$24,BP$4-$D68+1),$F68-SUM($Z68:BO68)))))</f>
        <v/>
      </c>
      <c r="BQ68" s="91">
        <f t="array" ref="BQ68">IF(BQ$4&lt;$D68,0,IF(BQ$4&gt;$F$21,0,IF(BQ$4=$F$21,$F68-SUM($Z68:BP68),MIN($F68*INDEX($AA$24:$DB$24,BQ$4-$D68+1),$F68-SUM($Z68:BP68)))))</f>
        <v/>
      </c>
      <c r="BR68" s="91">
        <f t="array" ref="BR68">IF(BR$4&lt;$D68,0,IF(BR$4&gt;$F$21,0,IF(BR$4=$F$21,$F68-SUM($Z68:BQ68),MIN($F68*INDEX($AA$24:$DB$24,BR$4-$D68+1),$F68-SUM($Z68:BQ68)))))</f>
        <v/>
      </c>
      <c r="BS68" s="91">
        <f t="array" ref="BS68">IF(BS$4&lt;$D68,0,IF(BS$4&gt;$F$21,0,IF(BS$4=$F$21,$F68-SUM($Z68:BR68),MIN($F68*INDEX($AA$24:$DB$24,BS$4-$D68+1),$F68-SUM($Z68:BR68)))))</f>
        <v/>
      </c>
      <c r="BT68" s="91">
        <f t="array" ref="BT68">IF(BT$4&lt;$D68,0,IF(BT$4&gt;$F$21,0,IF(BT$4=$F$21,$F68-SUM($Z68:BS68),MIN($F68*INDEX($AA$24:$DB$24,BT$4-$D68+1),$F68-SUM($Z68:BS68)))))</f>
        <v/>
      </c>
      <c r="BU68" s="91">
        <f t="array" ref="BU68">IF(BU$4&lt;$D68,0,IF(BU$4&gt;$F$21,0,IF(BU$4=$F$21,$F68-SUM($Z68:BT68),MIN($F68*INDEX($AA$24:$DB$24,BU$4-$D68+1),$F68-SUM($Z68:BT68)))))</f>
        <v/>
      </c>
      <c r="BV68" s="91">
        <f t="array" ref="BV68">IF(BV$4&lt;$D68,0,IF(BV$4&gt;$F$21,0,IF(BV$4=$F$21,$F68-SUM($Z68:BU68),MIN($F68*INDEX($AA$24:$DB$24,BV$4-$D68+1),$F68-SUM($Z68:BU68)))))</f>
        <v/>
      </c>
      <c r="BW68" s="91">
        <f t="array" ref="BW68">IF(BW$4&lt;$D68,0,IF(BW$4&gt;$F$21,0,IF(BW$4=$F$21,$F68-SUM($Z68:BV68),MIN($F68*INDEX($AA$24:$DB$24,BW$4-$D68+1),$F68-SUM($Z68:BV68)))))</f>
        <v/>
      </c>
      <c r="BX68" s="91">
        <f t="array" ref="BX68">IF(BX$4&lt;$D68,0,IF(BX$4&gt;$F$21,0,IF(BX$4=$F$21,$F68-SUM($Z68:BW68),MIN($F68*INDEX($AA$24:$DB$24,BX$4-$D68+1),$F68-SUM($Z68:BW68)))))</f>
        <v/>
      </c>
      <c r="BY68" s="91">
        <f t="array" ref="BY68">IF(BY$4&lt;$D68,0,IF(BY$4&gt;$F$21,0,IF(BY$4=$F$21,$F68-SUM($Z68:BX68),MIN($F68*INDEX($AA$24:$DB$24,BY$4-$D68+1),$F68-SUM($Z68:BX68)))))</f>
        <v/>
      </c>
      <c r="BZ68" s="91">
        <f t="array" ref="BZ68">IF(BZ$4&lt;$D68,0,IF(BZ$4&gt;$F$21,0,IF(BZ$4=$F$21,$F68-SUM($Z68:BY68),MIN($F68*INDEX($AA$24:$DB$24,BZ$4-$D68+1),$F68-SUM($Z68:BY68)))))</f>
        <v/>
      </c>
      <c r="CA68" s="91">
        <f t="array" ref="CA68">IF(CA$4&lt;$D68,0,IF(CA$4&gt;$F$21,0,IF(CA$4=$F$21,$F68-SUM($Z68:BZ68),MIN($F68*INDEX($AA$24:$DB$24,CA$4-$D68+1),$F68-SUM($Z68:BZ68)))))</f>
        <v/>
      </c>
      <c r="CB68" s="91">
        <f t="array" ref="CB68">IF(CB$4&lt;$D68,0,IF(CB$4&gt;$F$21,0,IF(CB$4=$F$21,$F68-SUM($Z68:CA68),MIN($F68*INDEX($AA$24:$DB$24,CB$4-$D68+1),$F68-SUM($Z68:CA68)))))</f>
        <v/>
      </c>
      <c r="CC68" s="91">
        <f t="array" ref="CC68">IF(CC$4&lt;$D68,0,IF(CC$4&gt;$F$21,0,IF(CC$4=$F$21,$F68-SUM($Z68:CB68),MIN($F68*INDEX($AA$24:$DB$24,CC$4-$D68+1),$F68-SUM($Z68:CB68)))))</f>
        <v/>
      </c>
      <c r="CD68" s="91">
        <f t="array" ref="CD68">IF(CD$4&lt;$D68,0,IF(CD$4&gt;$F$21,0,IF(CD$4=$F$21,$F68-SUM($Z68:CC68),MIN($F68*INDEX($AA$24:$DB$24,CD$4-$D68+1),$F68-SUM($Z68:CC68)))))</f>
        <v/>
      </c>
      <c r="CE68" s="91">
        <f t="array" ref="CE68">IF(CE$4&lt;$D68,0,IF(CE$4&gt;$F$21,0,IF(CE$4=$F$21,$F68-SUM($Z68:CD68),MIN($F68*INDEX($AA$24:$DB$24,CE$4-$D68+1),$F68-SUM($Z68:CD68)))))</f>
        <v/>
      </c>
      <c r="CF68" s="91">
        <f t="array" ref="CF68">IF(CF$4&lt;$D68,0,IF(CF$4&gt;$F$21,0,IF(CF$4=$F$21,$F68-SUM($Z68:CE68),MIN($F68*INDEX($AA$24:$DB$24,CF$4-$D68+1),$F68-SUM($Z68:CE68)))))</f>
        <v/>
      </c>
      <c r="CG68" s="91">
        <f t="array" ref="CG68">IF(CG$4&lt;$D68,0,IF(CG$4&gt;$F$21,0,IF(CG$4=$F$21,$F68-SUM($Z68:CF68),MIN($F68*INDEX($AA$24:$DB$24,CG$4-$D68+1),$F68-SUM($Z68:CF68)))))</f>
        <v/>
      </c>
      <c r="CH68" s="91">
        <f t="array" ref="CH68">IF(CH$4&lt;$D68,0,IF(CH$4&gt;$F$21,0,IF(CH$4=$F$21,$F68-SUM($Z68:CG68),MIN($F68*INDEX($AA$24:$DB$24,CH$4-$D68+1),$F68-SUM($Z68:CG68)))))</f>
        <v/>
      </c>
      <c r="CI68" s="91">
        <f t="array" ref="CI68">IF(CI$4&lt;$D68,0,IF(CI$4&gt;$F$21,0,IF(CI$4=$F$21,$F68-SUM($Z68:CH68),MIN($F68*INDEX($AA$24:$DB$24,CI$4-$D68+1),$F68-SUM($Z68:CH68)))))</f>
        <v/>
      </c>
      <c r="CJ68" s="91">
        <f t="array" ref="CJ68">IF(CJ$4&lt;$D68,0,IF(CJ$4&gt;$F$21,0,IF(CJ$4=$F$21,$F68-SUM($Z68:CI68),MIN($F68*INDEX($AA$24:$DB$24,CJ$4-$D68+1),$F68-SUM($Z68:CI68)))))</f>
        <v/>
      </c>
      <c r="CK68" s="91">
        <f t="array" ref="CK68">IF(CK$4&lt;$D68,0,IF(CK$4&gt;$F$21,0,IF(CK$4=$F$21,$F68-SUM($Z68:CJ68),MIN($F68*INDEX($AA$24:$DB$24,CK$4-$D68+1),$F68-SUM($Z68:CJ68)))))</f>
        <v/>
      </c>
      <c r="CL68" s="91">
        <f t="array" ref="CL68">IF(CL$4&lt;$D68,0,IF(CL$4&gt;$F$21,0,IF(CL$4=$F$21,$F68-SUM($Z68:CK68),MIN($F68*INDEX($AA$24:$DB$24,CL$4-$D68+1),$F68-SUM($Z68:CK68)))))</f>
        <v/>
      </c>
      <c r="CM68" s="91">
        <f t="array" ref="CM68">IF(CM$4&lt;$D68,0,IF(CM$4&gt;$F$21,0,IF(CM$4=$F$21,$F68-SUM($Z68:CL68),MIN($F68*INDEX($AA$24:$DB$24,CM$4-$D68+1),$F68-SUM($Z68:CL68)))))</f>
        <v/>
      </c>
      <c r="CN68" s="91">
        <f t="array" ref="CN68">IF(CN$4&lt;$D68,0,IF(CN$4&gt;$F$21,0,IF(CN$4=$F$21,$F68-SUM($Z68:CM68),MIN($F68*INDEX($AA$24:$DB$24,CN$4-$D68+1),$F68-SUM($Z68:CM68)))))</f>
        <v/>
      </c>
      <c r="CO68" s="91">
        <f t="array" ref="CO68">IF(CO$4&lt;$D68,0,IF(CO$4&gt;$F$21,0,IF(CO$4=$F$21,$F68-SUM($Z68:CN68),MIN($F68*INDEX($AA$24:$DB$24,CO$4-$D68+1),$F68-SUM($Z68:CN68)))))</f>
        <v/>
      </c>
      <c r="CP68" s="91">
        <f t="array" ref="CP68">IF(CP$4&lt;$D68,0,IF(CP$4&gt;$F$21,0,IF(CP$4=$F$21,$F68-SUM($Z68:CO68),MIN($F68*INDEX($AA$24:$DB$24,CP$4-$D68+1),$F68-SUM($Z68:CO68)))))</f>
        <v/>
      </c>
      <c r="CQ68" s="91">
        <f t="array" ref="CQ68">IF(CQ$4&lt;$D68,0,IF(CQ$4&gt;$F$21,0,IF(CQ$4=$F$21,$F68-SUM($Z68:CP68),MIN($F68*INDEX($AA$24:$DB$24,CQ$4-$D68+1),$F68-SUM($Z68:CP68)))))</f>
        <v/>
      </c>
      <c r="CR68" s="91">
        <f t="array" ref="CR68">IF(CR$4&lt;$D68,0,IF(CR$4&gt;$F$21,0,IF(CR$4=$F$21,$F68-SUM($Z68:CQ68),MIN($F68*INDEX($AA$24:$DB$24,CR$4-$D68+1),$F68-SUM($Z68:CQ68)))))</f>
        <v/>
      </c>
      <c r="CS68" s="91">
        <f t="array" ref="CS68">IF(CS$4&lt;$D68,0,IF(CS$4&gt;$F$21,0,IF(CS$4=$F$21,$F68-SUM($Z68:CR68),MIN($F68*INDEX($AA$24:$DB$24,CS$4-$D68+1),$F68-SUM($Z68:CR68)))))</f>
        <v/>
      </c>
      <c r="CT68" s="91">
        <f t="array" ref="CT68">IF(CT$4&lt;$D68,0,IF(CT$4&gt;$F$21,0,IF(CT$4=$F$21,$F68-SUM($Z68:CS68),MIN($F68*INDEX($AA$24:$DB$24,CT$4-$D68+1),$F68-SUM($Z68:CS68)))))</f>
        <v/>
      </c>
      <c r="CU68" s="91">
        <f t="array" ref="CU68">IF(CU$4&lt;$D68,0,IF(CU$4&gt;$F$21,0,IF(CU$4=$F$21,$F68-SUM($Z68:CT68),MIN($F68*INDEX($AA$24:$DB$24,CU$4-$D68+1),$F68-SUM($Z68:CT68)))))</f>
        <v/>
      </c>
      <c r="CV68" s="91">
        <f t="array" ref="CV68">IF(CV$4&lt;$D68,0,IF(CV$4&gt;$F$21,0,IF(CV$4=$F$21,$F68-SUM($Z68:CU68),MIN($F68*INDEX($AA$24:$DB$24,CV$4-$D68+1),$F68-SUM($Z68:CU68)))))</f>
        <v/>
      </c>
      <c r="CW68" s="91">
        <f t="array" ref="CW68">IF(CW$4&lt;$D68,0,IF(CW$4&gt;$F$21,0,IF(CW$4=$F$21,$F68-SUM($Z68:CV68),MIN($F68*INDEX($AA$24:$DB$24,CW$4-$D68+1),$F68-SUM($Z68:CV68)))))</f>
        <v/>
      </c>
      <c r="CX68" s="91">
        <f t="array" ref="CX68">IF(CX$4&lt;$D68,0,IF(CX$4&gt;$F$21,0,IF(CX$4=$F$21,$F68-SUM($Z68:CW68),MIN($F68*INDEX($AA$24:$DB$24,CX$4-$D68+1),$F68-SUM($Z68:CW68)))))</f>
        <v/>
      </c>
      <c r="CY68" s="91">
        <f t="array" ref="CY68">IF(CY$4&lt;$D68,0,IF(CY$4&gt;$F$21,0,IF(CY$4=$F$21,$F68-SUM($Z68:CX68),MIN($F68*INDEX($AA$24:$DB$24,CY$4-$D68+1),$F68-SUM($Z68:CX68)))))</f>
        <v/>
      </c>
      <c r="CZ68" s="91">
        <f t="array" ref="CZ68">IF(CZ$4&lt;$D68,0,IF(CZ$4&gt;$F$21,0,IF(CZ$4=$F$21,$F68-SUM($Z68:CY68),MIN($F68*INDEX($AA$24:$DB$24,CZ$4-$D68+1),$F68-SUM($Z68:CY68)))))</f>
        <v/>
      </c>
      <c r="DA68" s="91">
        <f t="array" ref="DA68">IF(DA$4&lt;$D68,0,IF(DA$4&gt;$F$21,0,IF(DA$4=$F$21,$F68-SUM($Z68:CZ68),MIN($F68*INDEX($AA$24:$DB$24,DA$4-$D68+1),$F68-SUM($Z68:CZ68)))))</f>
        <v/>
      </c>
      <c r="DB68" s="91">
        <f t="array" ref="DB68">IF(DB$4&lt;$D68,0,IF(DB$4&gt;$F$21,0,IF(DB$4=$F$21,$F68-SUM($Z68:DA68),MIN($F68*INDEX($AA$24:$DB$24,DB$4-$D68+1),$F68-SUM($Z68:DA68)))))</f>
        <v/>
      </c>
    </row>
    <row r="69" outlineLevel="3">
      <c r="D69" s="2" t="n">
        <v>44</v>
      </c>
      <c r="E69" s="2" t="inlineStr">
        <is>
          <t>Total Capex Year 44</t>
        </is>
      </c>
      <c r="F69" s="87" t="n">
        <v>0</v>
      </c>
      <c r="G69" s="87">
        <f>SUM(AA69:DB69)-F69</f>
        <v/>
      </c>
      <c r="AA69" s="91">
        <f t="array" ref="AA69">IF(AA$4&lt;$D69,0,IF(AA$4&gt;$F$21,0,IF(AA$4=$F$21,$F69-SUM($Z69:Z69),MIN($F69*INDEX($AA$24:$DB$24,AA$4-$D69+1),$F69-SUM($Z69:Z69)))))</f>
        <v/>
      </c>
      <c r="AB69" s="91">
        <f t="array" ref="AB69">IF(AB$4&lt;$D69,0,IF(AB$4&gt;$F$21,0,IF(AB$4=$F$21,$F69-SUM($Z69:AA69),MIN($F69*INDEX($AA$24:$DB$24,AB$4-$D69+1),$F69-SUM($Z69:AA69)))))</f>
        <v/>
      </c>
      <c r="AC69" s="91">
        <f t="array" ref="AC69">IF(AC$4&lt;$D69,0,IF(AC$4&gt;$F$21,0,IF(AC$4=$F$21,$F69-SUM($Z69:AB69),MIN($F69*INDEX($AA$24:$DB$24,AC$4-$D69+1),$F69-SUM($Z69:AB69)))))</f>
        <v/>
      </c>
      <c r="AD69" s="91">
        <f t="array" ref="AD69">IF(AD$4&lt;$D69,0,IF(AD$4&gt;$F$21,0,IF(AD$4=$F$21,$F69-SUM($Z69:AC69),MIN($F69*INDEX($AA$24:$DB$24,AD$4-$D69+1),$F69-SUM($Z69:AC69)))))</f>
        <v/>
      </c>
      <c r="AE69" s="91">
        <f t="array" ref="AE69">IF(AE$4&lt;$D69,0,IF(AE$4&gt;$F$21,0,IF(AE$4=$F$21,$F69-SUM($Z69:AD69),MIN($F69*INDEX($AA$24:$DB$24,AE$4-$D69+1),$F69-SUM($Z69:AD69)))))</f>
        <v/>
      </c>
      <c r="AF69" s="91">
        <f t="array" ref="AF69">IF(AF$4&lt;$D69,0,IF(AF$4&gt;$F$21,0,IF(AF$4=$F$21,$F69-SUM($Z69:AE69),MIN($F69*INDEX($AA$24:$DB$24,AF$4-$D69+1),$F69-SUM($Z69:AE69)))))</f>
        <v/>
      </c>
      <c r="AG69" s="91">
        <f t="array" ref="AG69">IF(AG$4&lt;$D69,0,IF(AG$4&gt;$F$21,0,IF(AG$4=$F$21,$F69-SUM($Z69:AF69),MIN($F69*INDEX($AA$24:$DB$24,AG$4-$D69+1),$F69-SUM($Z69:AF69)))))</f>
        <v/>
      </c>
      <c r="AH69" s="91">
        <f t="array" ref="AH69">IF(AH$4&lt;$D69,0,IF(AH$4&gt;$F$21,0,IF(AH$4=$F$21,$F69-SUM($Z69:AG69),MIN($F69*INDEX($AA$24:$DB$24,AH$4-$D69+1),$F69-SUM($Z69:AG69)))))</f>
        <v/>
      </c>
      <c r="AI69" s="91">
        <f t="array" ref="AI69">IF(AI$4&lt;$D69,0,IF(AI$4&gt;$F$21,0,IF(AI$4=$F$21,$F69-SUM($Z69:AH69),MIN($F69*INDEX($AA$24:$DB$24,AI$4-$D69+1),$F69-SUM($Z69:AH69)))))</f>
        <v/>
      </c>
      <c r="AJ69" s="91">
        <f t="array" ref="AJ69">IF(AJ$4&lt;$D69,0,IF(AJ$4&gt;$F$21,0,IF(AJ$4=$F$21,$F69-SUM($Z69:AI69),MIN($F69*INDEX($AA$24:$DB$24,AJ$4-$D69+1),$F69-SUM($Z69:AI69)))))</f>
        <v/>
      </c>
      <c r="AK69" s="91">
        <f t="array" ref="AK69">IF(AK$4&lt;$D69,0,IF(AK$4&gt;$F$21,0,IF(AK$4=$F$21,$F69-SUM($Z69:AJ69),MIN($F69*INDEX($AA$24:$DB$24,AK$4-$D69+1),$F69-SUM($Z69:AJ69)))))</f>
        <v/>
      </c>
      <c r="AL69" s="91">
        <f t="array" ref="AL69">IF(AL$4&lt;$D69,0,IF(AL$4&gt;$F$21,0,IF(AL$4=$F$21,$F69-SUM($Z69:AK69),MIN($F69*INDEX($AA$24:$DB$24,AL$4-$D69+1),$F69-SUM($Z69:AK69)))))</f>
        <v/>
      </c>
      <c r="AM69" s="91">
        <f t="array" ref="AM69">IF(AM$4&lt;$D69,0,IF(AM$4&gt;$F$21,0,IF(AM$4=$F$21,$F69-SUM($Z69:AL69),MIN($F69*INDEX($AA$24:$DB$24,AM$4-$D69+1),$F69-SUM($Z69:AL69)))))</f>
        <v/>
      </c>
      <c r="AN69" s="91">
        <f t="array" ref="AN69">IF(AN$4&lt;$D69,0,IF(AN$4&gt;$F$21,0,IF(AN$4=$F$21,$F69-SUM($Z69:AM69),MIN($F69*INDEX($AA$24:$DB$24,AN$4-$D69+1),$F69-SUM($Z69:AM69)))))</f>
        <v/>
      </c>
      <c r="AO69" s="91">
        <f t="array" ref="AO69">IF(AO$4&lt;$D69,0,IF(AO$4&gt;$F$21,0,IF(AO$4=$F$21,$F69-SUM($Z69:AN69),MIN($F69*INDEX($AA$24:$DB$24,AO$4-$D69+1),$F69-SUM($Z69:AN69)))))</f>
        <v/>
      </c>
      <c r="AP69" s="91">
        <f t="array" ref="AP69">IF(AP$4&lt;$D69,0,IF(AP$4&gt;$F$21,0,IF(AP$4=$F$21,$F69-SUM($Z69:AO69),MIN($F69*INDEX($AA$24:$DB$24,AP$4-$D69+1),$F69-SUM($Z69:AO69)))))</f>
        <v/>
      </c>
      <c r="AQ69" s="91">
        <f t="array" ref="AQ69">IF(AQ$4&lt;$D69,0,IF(AQ$4&gt;$F$21,0,IF(AQ$4=$F$21,$F69-SUM($Z69:AP69),MIN($F69*INDEX($AA$24:$DB$24,AQ$4-$D69+1),$F69-SUM($Z69:AP69)))))</f>
        <v/>
      </c>
      <c r="AR69" s="91">
        <f t="array" ref="AR69">IF(AR$4&lt;$D69,0,IF(AR$4&gt;$F$21,0,IF(AR$4=$F$21,$F69-SUM($Z69:AQ69),MIN($F69*INDEX($AA$24:$DB$24,AR$4-$D69+1),$F69-SUM($Z69:AQ69)))))</f>
        <v/>
      </c>
      <c r="AS69" s="91">
        <f t="array" ref="AS69">IF(AS$4&lt;$D69,0,IF(AS$4&gt;$F$21,0,IF(AS$4=$F$21,$F69-SUM($Z69:AR69),MIN($F69*INDEX($AA$24:$DB$24,AS$4-$D69+1),$F69-SUM($Z69:AR69)))))</f>
        <v/>
      </c>
      <c r="AT69" s="91">
        <f t="array" ref="AT69">IF(AT$4&lt;$D69,0,IF(AT$4&gt;$F$21,0,IF(AT$4=$F$21,$F69-SUM($Z69:AS69),MIN($F69*INDEX($AA$24:$DB$24,AT$4-$D69+1),$F69-SUM($Z69:AS69)))))</f>
        <v/>
      </c>
      <c r="AU69" s="91">
        <f t="array" ref="AU69">IF(AU$4&lt;$D69,0,IF(AU$4&gt;$F$21,0,IF(AU$4=$F$21,$F69-SUM($Z69:AT69),MIN($F69*INDEX($AA$24:$DB$24,AU$4-$D69+1),$F69-SUM($Z69:AT69)))))</f>
        <v/>
      </c>
      <c r="AV69" s="91">
        <f t="array" ref="AV69">IF(AV$4&lt;$D69,0,IF(AV$4&gt;$F$21,0,IF(AV$4=$F$21,$F69-SUM($Z69:AU69),MIN($F69*INDEX($AA$24:$DB$24,AV$4-$D69+1),$F69-SUM($Z69:AU69)))))</f>
        <v/>
      </c>
      <c r="AW69" s="91">
        <f t="array" ref="AW69">IF(AW$4&lt;$D69,0,IF(AW$4&gt;$F$21,0,IF(AW$4=$F$21,$F69-SUM($Z69:AV69),MIN($F69*INDEX($AA$24:$DB$24,AW$4-$D69+1),$F69-SUM($Z69:AV69)))))</f>
        <v/>
      </c>
      <c r="AX69" s="91">
        <f t="array" ref="AX69">IF(AX$4&lt;$D69,0,IF(AX$4&gt;$F$21,0,IF(AX$4=$F$21,$F69-SUM($Z69:AW69),MIN($F69*INDEX($AA$24:$DB$24,AX$4-$D69+1),$F69-SUM($Z69:AW69)))))</f>
        <v/>
      </c>
      <c r="AY69" s="91">
        <f t="array" ref="AY69">IF(AY$4&lt;$D69,0,IF(AY$4&gt;$F$21,0,IF(AY$4=$F$21,$F69-SUM($Z69:AX69),MIN($F69*INDEX($AA$24:$DB$24,AY$4-$D69+1),$F69-SUM($Z69:AX69)))))</f>
        <v/>
      </c>
      <c r="AZ69" s="91">
        <f t="array" ref="AZ69">IF(AZ$4&lt;$D69,0,IF(AZ$4&gt;$F$21,0,IF(AZ$4=$F$21,$F69-SUM($Z69:AY69),MIN($F69*INDEX($AA$24:$DB$24,AZ$4-$D69+1),$F69-SUM($Z69:AY69)))))</f>
        <v/>
      </c>
      <c r="BA69" s="91">
        <f t="array" ref="BA69">IF(BA$4&lt;$D69,0,IF(BA$4&gt;$F$21,0,IF(BA$4=$F$21,$F69-SUM($Z69:AZ69),MIN($F69*INDEX($AA$24:$DB$24,BA$4-$D69+1),$F69-SUM($Z69:AZ69)))))</f>
        <v/>
      </c>
      <c r="BB69" s="91">
        <f t="array" ref="BB69">IF(BB$4&lt;$D69,0,IF(BB$4&gt;$F$21,0,IF(BB$4=$F$21,$F69-SUM($Z69:BA69),MIN($F69*INDEX($AA$24:$DB$24,BB$4-$D69+1),$F69-SUM($Z69:BA69)))))</f>
        <v/>
      </c>
      <c r="BC69" s="91">
        <f t="array" ref="BC69">IF(BC$4&lt;$D69,0,IF(BC$4&gt;$F$21,0,IF(BC$4=$F$21,$F69-SUM($Z69:BB69),MIN($F69*INDEX($AA$24:$DB$24,BC$4-$D69+1),$F69-SUM($Z69:BB69)))))</f>
        <v/>
      </c>
      <c r="BD69" s="91">
        <f t="array" ref="BD69">IF(BD$4&lt;$D69,0,IF(BD$4&gt;$F$21,0,IF(BD$4=$F$21,$F69-SUM($Z69:BC69),MIN($F69*INDEX($AA$24:$DB$24,BD$4-$D69+1),$F69-SUM($Z69:BC69)))))</f>
        <v/>
      </c>
      <c r="BE69" s="91">
        <f t="array" ref="BE69">IF(BE$4&lt;$D69,0,IF(BE$4&gt;$F$21,0,IF(BE$4=$F$21,$F69-SUM($Z69:BD69),MIN($F69*INDEX($AA$24:$DB$24,BE$4-$D69+1),$F69-SUM($Z69:BD69)))))</f>
        <v/>
      </c>
      <c r="BF69" s="91">
        <f t="array" ref="BF69">IF(BF$4&lt;$D69,0,IF(BF$4&gt;$F$21,0,IF(BF$4=$F$21,$F69-SUM($Z69:BE69),MIN($F69*INDEX($AA$24:$DB$24,BF$4-$D69+1),$F69-SUM($Z69:BE69)))))</f>
        <v/>
      </c>
      <c r="BG69" s="91">
        <f t="array" ref="BG69">IF(BG$4&lt;$D69,0,IF(BG$4&gt;$F$21,0,IF(BG$4=$F$21,$F69-SUM($Z69:BF69),MIN($F69*INDEX($AA$24:$DB$24,BG$4-$D69+1),$F69-SUM($Z69:BF69)))))</f>
        <v/>
      </c>
      <c r="BH69" s="91">
        <f t="array" ref="BH69">IF(BH$4&lt;$D69,0,IF(BH$4&gt;$F$21,0,IF(BH$4=$F$21,$F69-SUM($Z69:BG69),MIN($F69*INDEX($AA$24:$DB$24,BH$4-$D69+1),$F69-SUM($Z69:BG69)))))</f>
        <v/>
      </c>
      <c r="BI69" s="91">
        <f t="array" ref="BI69">IF(BI$4&lt;$D69,0,IF(BI$4&gt;$F$21,0,IF(BI$4=$F$21,$F69-SUM($Z69:BH69),MIN($F69*INDEX($AA$24:$DB$24,BI$4-$D69+1),$F69-SUM($Z69:BH69)))))</f>
        <v/>
      </c>
      <c r="BJ69" s="91">
        <f t="array" ref="BJ69">IF(BJ$4&lt;$D69,0,IF(BJ$4&gt;$F$21,0,IF(BJ$4=$F$21,$F69-SUM($Z69:BI69),MIN($F69*INDEX($AA$24:$DB$24,BJ$4-$D69+1),$F69-SUM($Z69:BI69)))))</f>
        <v/>
      </c>
      <c r="BK69" s="91">
        <f t="array" ref="BK69">IF(BK$4&lt;$D69,0,IF(BK$4&gt;$F$21,0,IF(BK$4=$F$21,$F69-SUM($Z69:BJ69),MIN($F69*INDEX($AA$24:$DB$24,BK$4-$D69+1),$F69-SUM($Z69:BJ69)))))</f>
        <v/>
      </c>
      <c r="BL69" s="91">
        <f t="array" ref="BL69">IF(BL$4&lt;$D69,0,IF(BL$4&gt;$F$21,0,IF(BL$4=$F$21,$F69-SUM($Z69:BK69),MIN($F69*INDEX($AA$24:$DB$24,BL$4-$D69+1),$F69-SUM($Z69:BK69)))))</f>
        <v/>
      </c>
      <c r="BM69" s="91">
        <f t="array" ref="BM69">IF(BM$4&lt;$D69,0,IF(BM$4&gt;$F$21,0,IF(BM$4=$F$21,$F69-SUM($Z69:BL69),MIN($F69*INDEX($AA$24:$DB$24,BM$4-$D69+1),$F69-SUM($Z69:BL69)))))</f>
        <v/>
      </c>
      <c r="BN69" s="91">
        <f t="array" ref="BN69">IF(BN$4&lt;$D69,0,IF(BN$4&gt;$F$21,0,IF(BN$4=$F$21,$F69-SUM($Z69:BM69),MIN($F69*INDEX($AA$24:$DB$24,BN$4-$D69+1),$F69-SUM($Z69:BM69)))))</f>
        <v/>
      </c>
      <c r="BO69" s="91">
        <f t="array" ref="BO69">IF(BO$4&lt;$D69,0,IF(BO$4&gt;$F$21,0,IF(BO$4=$F$21,$F69-SUM($Z69:BN69),MIN($F69*INDEX($AA$24:$DB$24,BO$4-$D69+1),$F69-SUM($Z69:BN69)))))</f>
        <v/>
      </c>
      <c r="BP69" s="91">
        <f t="array" ref="BP69">IF(BP$4&lt;$D69,0,IF(BP$4&gt;$F$21,0,IF(BP$4=$F$21,$F69-SUM($Z69:BO69),MIN($F69*INDEX($AA$24:$DB$24,BP$4-$D69+1),$F69-SUM($Z69:BO69)))))</f>
        <v/>
      </c>
      <c r="BQ69" s="91">
        <f t="array" ref="BQ69">IF(BQ$4&lt;$D69,0,IF(BQ$4&gt;$F$21,0,IF(BQ$4=$F$21,$F69-SUM($Z69:BP69),MIN($F69*INDEX($AA$24:$DB$24,BQ$4-$D69+1),$F69-SUM($Z69:BP69)))))</f>
        <v/>
      </c>
      <c r="BR69" s="91">
        <f t="array" ref="BR69">IF(BR$4&lt;$D69,0,IF(BR$4&gt;$F$21,0,IF(BR$4=$F$21,$F69-SUM($Z69:BQ69),MIN($F69*INDEX($AA$24:$DB$24,BR$4-$D69+1),$F69-SUM($Z69:BQ69)))))</f>
        <v/>
      </c>
      <c r="BS69" s="91">
        <f t="array" ref="BS69">IF(BS$4&lt;$D69,0,IF(BS$4&gt;$F$21,0,IF(BS$4=$F$21,$F69-SUM($Z69:BR69),MIN($F69*INDEX($AA$24:$DB$24,BS$4-$D69+1),$F69-SUM($Z69:BR69)))))</f>
        <v/>
      </c>
      <c r="BT69" s="91">
        <f t="array" ref="BT69">IF(BT$4&lt;$D69,0,IF(BT$4&gt;$F$21,0,IF(BT$4=$F$21,$F69-SUM($Z69:BS69),MIN($F69*INDEX($AA$24:$DB$24,BT$4-$D69+1),$F69-SUM($Z69:BS69)))))</f>
        <v/>
      </c>
      <c r="BU69" s="91">
        <f t="array" ref="BU69">IF(BU$4&lt;$D69,0,IF(BU$4&gt;$F$21,0,IF(BU$4=$F$21,$F69-SUM($Z69:BT69),MIN($F69*INDEX($AA$24:$DB$24,BU$4-$D69+1),$F69-SUM($Z69:BT69)))))</f>
        <v/>
      </c>
      <c r="BV69" s="91">
        <f t="array" ref="BV69">IF(BV$4&lt;$D69,0,IF(BV$4&gt;$F$21,0,IF(BV$4=$F$21,$F69-SUM($Z69:BU69),MIN($F69*INDEX($AA$24:$DB$24,BV$4-$D69+1),$F69-SUM($Z69:BU69)))))</f>
        <v/>
      </c>
      <c r="BW69" s="91">
        <f t="array" ref="BW69">IF(BW$4&lt;$D69,0,IF(BW$4&gt;$F$21,0,IF(BW$4=$F$21,$F69-SUM($Z69:BV69),MIN($F69*INDEX($AA$24:$DB$24,BW$4-$D69+1),$F69-SUM($Z69:BV69)))))</f>
        <v/>
      </c>
      <c r="BX69" s="91">
        <f t="array" ref="BX69">IF(BX$4&lt;$D69,0,IF(BX$4&gt;$F$21,0,IF(BX$4=$F$21,$F69-SUM($Z69:BW69),MIN($F69*INDEX($AA$24:$DB$24,BX$4-$D69+1),$F69-SUM($Z69:BW69)))))</f>
        <v/>
      </c>
      <c r="BY69" s="91">
        <f t="array" ref="BY69">IF(BY$4&lt;$D69,0,IF(BY$4&gt;$F$21,0,IF(BY$4=$F$21,$F69-SUM($Z69:BX69),MIN($F69*INDEX($AA$24:$DB$24,BY$4-$D69+1),$F69-SUM($Z69:BX69)))))</f>
        <v/>
      </c>
      <c r="BZ69" s="91">
        <f t="array" ref="BZ69">IF(BZ$4&lt;$D69,0,IF(BZ$4&gt;$F$21,0,IF(BZ$4=$F$21,$F69-SUM($Z69:BY69),MIN($F69*INDEX($AA$24:$DB$24,BZ$4-$D69+1),$F69-SUM($Z69:BY69)))))</f>
        <v/>
      </c>
      <c r="CA69" s="91">
        <f t="array" ref="CA69">IF(CA$4&lt;$D69,0,IF(CA$4&gt;$F$21,0,IF(CA$4=$F$21,$F69-SUM($Z69:BZ69),MIN($F69*INDEX($AA$24:$DB$24,CA$4-$D69+1),$F69-SUM($Z69:BZ69)))))</f>
        <v/>
      </c>
      <c r="CB69" s="91">
        <f t="array" ref="CB69">IF(CB$4&lt;$D69,0,IF(CB$4&gt;$F$21,0,IF(CB$4=$F$21,$F69-SUM($Z69:CA69),MIN($F69*INDEX($AA$24:$DB$24,CB$4-$D69+1),$F69-SUM($Z69:CA69)))))</f>
        <v/>
      </c>
      <c r="CC69" s="91">
        <f t="array" ref="CC69">IF(CC$4&lt;$D69,0,IF(CC$4&gt;$F$21,0,IF(CC$4=$F$21,$F69-SUM($Z69:CB69),MIN($F69*INDEX($AA$24:$DB$24,CC$4-$D69+1),$F69-SUM($Z69:CB69)))))</f>
        <v/>
      </c>
      <c r="CD69" s="91">
        <f t="array" ref="CD69">IF(CD$4&lt;$D69,0,IF(CD$4&gt;$F$21,0,IF(CD$4=$F$21,$F69-SUM($Z69:CC69),MIN($F69*INDEX($AA$24:$DB$24,CD$4-$D69+1),$F69-SUM($Z69:CC69)))))</f>
        <v/>
      </c>
      <c r="CE69" s="91">
        <f t="array" ref="CE69">IF(CE$4&lt;$D69,0,IF(CE$4&gt;$F$21,0,IF(CE$4=$F$21,$F69-SUM($Z69:CD69),MIN($F69*INDEX($AA$24:$DB$24,CE$4-$D69+1),$F69-SUM($Z69:CD69)))))</f>
        <v/>
      </c>
      <c r="CF69" s="91">
        <f t="array" ref="CF69">IF(CF$4&lt;$D69,0,IF(CF$4&gt;$F$21,0,IF(CF$4=$F$21,$F69-SUM($Z69:CE69),MIN($F69*INDEX($AA$24:$DB$24,CF$4-$D69+1),$F69-SUM($Z69:CE69)))))</f>
        <v/>
      </c>
      <c r="CG69" s="91">
        <f t="array" ref="CG69">IF(CG$4&lt;$D69,0,IF(CG$4&gt;$F$21,0,IF(CG$4=$F$21,$F69-SUM($Z69:CF69),MIN($F69*INDEX($AA$24:$DB$24,CG$4-$D69+1),$F69-SUM($Z69:CF69)))))</f>
        <v/>
      </c>
      <c r="CH69" s="91">
        <f t="array" ref="CH69">IF(CH$4&lt;$D69,0,IF(CH$4&gt;$F$21,0,IF(CH$4=$F$21,$F69-SUM($Z69:CG69),MIN($F69*INDEX($AA$24:$DB$24,CH$4-$D69+1),$F69-SUM($Z69:CG69)))))</f>
        <v/>
      </c>
      <c r="CI69" s="91">
        <f t="array" ref="CI69">IF(CI$4&lt;$D69,0,IF(CI$4&gt;$F$21,0,IF(CI$4=$F$21,$F69-SUM($Z69:CH69),MIN($F69*INDEX($AA$24:$DB$24,CI$4-$D69+1),$F69-SUM($Z69:CH69)))))</f>
        <v/>
      </c>
      <c r="CJ69" s="91">
        <f t="array" ref="CJ69">IF(CJ$4&lt;$D69,0,IF(CJ$4&gt;$F$21,0,IF(CJ$4=$F$21,$F69-SUM($Z69:CI69),MIN($F69*INDEX($AA$24:$DB$24,CJ$4-$D69+1),$F69-SUM($Z69:CI69)))))</f>
        <v/>
      </c>
      <c r="CK69" s="91">
        <f t="array" ref="CK69">IF(CK$4&lt;$D69,0,IF(CK$4&gt;$F$21,0,IF(CK$4=$F$21,$F69-SUM($Z69:CJ69),MIN($F69*INDEX($AA$24:$DB$24,CK$4-$D69+1),$F69-SUM($Z69:CJ69)))))</f>
        <v/>
      </c>
      <c r="CL69" s="91">
        <f t="array" ref="CL69">IF(CL$4&lt;$D69,0,IF(CL$4&gt;$F$21,0,IF(CL$4=$F$21,$F69-SUM($Z69:CK69),MIN($F69*INDEX($AA$24:$DB$24,CL$4-$D69+1),$F69-SUM($Z69:CK69)))))</f>
        <v/>
      </c>
      <c r="CM69" s="91">
        <f t="array" ref="CM69">IF(CM$4&lt;$D69,0,IF(CM$4&gt;$F$21,0,IF(CM$4=$F$21,$F69-SUM($Z69:CL69),MIN($F69*INDEX($AA$24:$DB$24,CM$4-$D69+1),$F69-SUM($Z69:CL69)))))</f>
        <v/>
      </c>
      <c r="CN69" s="91">
        <f t="array" ref="CN69">IF(CN$4&lt;$D69,0,IF(CN$4&gt;$F$21,0,IF(CN$4=$F$21,$F69-SUM($Z69:CM69),MIN($F69*INDEX($AA$24:$DB$24,CN$4-$D69+1),$F69-SUM($Z69:CM69)))))</f>
        <v/>
      </c>
      <c r="CO69" s="91">
        <f t="array" ref="CO69">IF(CO$4&lt;$D69,0,IF(CO$4&gt;$F$21,0,IF(CO$4=$F$21,$F69-SUM($Z69:CN69),MIN($F69*INDEX($AA$24:$DB$24,CO$4-$D69+1),$F69-SUM($Z69:CN69)))))</f>
        <v/>
      </c>
      <c r="CP69" s="91">
        <f t="array" ref="CP69">IF(CP$4&lt;$D69,0,IF(CP$4&gt;$F$21,0,IF(CP$4=$F$21,$F69-SUM($Z69:CO69),MIN($F69*INDEX($AA$24:$DB$24,CP$4-$D69+1),$F69-SUM($Z69:CO69)))))</f>
        <v/>
      </c>
      <c r="CQ69" s="91">
        <f t="array" ref="CQ69">IF(CQ$4&lt;$D69,0,IF(CQ$4&gt;$F$21,0,IF(CQ$4=$F$21,$F69-SUM($Z69:CP69),MIN($F69*INDEX($AA$24:$DB$24,CQ$4-$D69+1),$F69-SUM($Z69:CP69)))))</f>
        <v/>
      </c>
      <c r="CR69" s="91">
        <f t="array" ref="CR69">IF(CR$4&lt;$D69,0,IF(CR$4&gt;$F$21,0,IF(CR$4=$F$21,$F69-SUM($Z69:CQ69),MIN($F69*INDEX($AA$24:$DB$24,CR$4-$D69+1),$F69-SUM($Z69:CQ69)))))</f>
        <v/>
      </c>
      <c r="CS69" s="91">
        <f t="array" ref="CS69">IF(CS$4&lt;$D69,0,IF(CS$4&gt;$F$21,0,IF(CS$4=$F$21,$F69-SUM($Z69:CR69),MIN($F69*INDEX($AA$24:$DB$24,CS$4-$D69+1),$F69-SUM($Z69:CR69)))))</f>
        <v/>
      </c>
      <c r="CT69" s="91">
        <f t="array" ref="CT69">IF(CT$4&lt;$D69,0,IF(CT$4&gt;$F$21,0,IF(CT$4=$F$21,$F69-SUM($Z69:CS69),MIN($F69*INDEX($AA$24:$DB$24,CT$4-$D69+1),$F69-SUM($Z69:CS69)))))</f>
        <v/>
      </c>
      <c r="CU69" s="91">
        <f t="array" ref="CU69">IF(CU$4&lt;$D69,0,IF(CU$4&gt;$F$21,0,IF(CU$4=$F$21,$F69-SUM($Z69:CT69),MIN($F69*INDEX($AA$24:$DB$24,CU$4-$D69+1),$F69-SUM($Z69:CT69)))))</f>
        <v/>
      </c>
      <c r="CV69" s="91">
        <f t="array" ref="CV69">IF(CV$4&lt;$D69,0,IF(CV$4&gt;$F$21,0,IF(CV$4=$F$21,$F69-SUM($Z69:CU69),MIN($F69*INDEX($AA$24:$DB$24,CV$4-$D69+1),$F69-SUM($Z69:CU69)))))</f>
        <v/>
      </c>
      <c r="CW69" s="91">
        <f t="array" ref="CW69">IF(CW$4&lt;$D69,0,IF(CW$4&gt;$F$21,0,IF(CW$4=$F$21,$F69-SUM($Z69:CV69),MIN($F69*INDEX($AA$24:$DB$24,CW$4-$D69+1),$F69-SUM($Z69:CV69)))))</f>
        <v/>
      </c>
      <c r="CX69" s="91">
        <f t="array" ref="CX69">IF(CX$4&lt;$D69,0,IF(CX$4&gt;$F$21,0,IF(CX$4=$F$21,$F69-SUM($Z69:CW69),MIN($F69*INDEX($AA$24:$DB$24,CX$4-$D69+1),$F69-SUM($Z69:CW69)))))</f>
        <v/>
      </c>
      <c r="CY69" s="91">
        <f t="array" ref="CY69">IF(CY$4&lt;$D69,0,IF(CY$4&gt;$F$21,0,IF(CY$4=$F$21,$F69-SUM($Z69:CX69),MIN($F69*INDEX($AA$24:$DB$24,CY$4-$D69+1),$F69-SUM($Z69:CX69)))))</f>
        <v/>
      </c>
      <c r="CZ69" s="91">
        <f t="array" ref="CZ69">IF(CZ$4&lt;$D69,0,IF(CZ$4&gt;$F$21,0,IF(CZ$4=$F$21,$F69-SUM($Z69:CY69),MIN($F69*INDEX($AA$24:$DB$24,CZ$4-$D69+1),$F69-SUM($Z69:CY69)))))</f>
        <v/>
      </c>
      <c r="DA69" s="91">
        <f t="array" ref="DA69">IF(DA$4&lt;$D69,0,IF(DA$4&gt;$F$21,0,IF(DA$4=$F$21,$F69-SUM($Z69:CZ69),MIN($F69*INDEX($AA$24:$DB$24,DA$4-$D69+1),$F69-SUM($Z69:CZ69)))))</f>
        <v/>
      </c>
      <c r="DB69" s="91">
        <f t="array" ref="DB69">IF(DB$4&lt;$D69,0,IF(DB$4&gt;$F$21,0,IF(DB$4=$F$21,$F69-SUM($Z69:DA69),MIN($F69*INDEX($AA$24:$DB$24,DB$4-$D69+1),$F69-SUM($Z69:DA69)))))</f>
        <v/>
      </c>
    </row>
    <row r="70" outlineLevel="3">
      <c r="D70" s="2" t="n">
        <v>45</v>
      </c>
      <c r="E70" s="2" t="inlineStr">
        <is>
          <t>Total Capex Year 45</t>
        </is>
      </c>
      <c r="F70" s="87" t="n">
        <v>0</v>
      </c>
      <c r="G70" s="87">
        <f>SUM(AA70:DB70)-F70</f>
        <v/>
      </c>
      <c r="AA70" s="91">
        <f t="array" ref="AA70">IF(AA$4&lt;$D70,0,IF(AA$4&gt;$F$21,0,IF(AA$4=$F$21,$F70-SUM($Z70:Z70),MIN($F70*INDEX($AA$24:$DB$24,AA$4-$D70+1),$F70-SUM($Z70:Z70)))))</f>
        <v/>
      </c>
      <c r="AB70" s="91">
        <f t="array" ref="AB70">IF(AB$4&lt;$D70,0,IF(AB$4&gt;$F$21,0,IF(AB$4=$F$21,$F70-SUM($Z70:AA70),MIN($F70*INDEX($AA$24:$DB$24,AB$4-$D70+1),$F70-SUM($Z70:AA70)))))</f>
        <v/>
      </c>
      <c r="AC70" s="91">
        <f t="array" ref="AC70">IF(AC$4&lt;$D70,0,IF(AC$4&gt;$F$21,0,IF(AC$4=$F$21,$F70-SUM($Z70:AB70),MIN($F70*INDEX($AA$24:$DB$24,AC$4-$D70+1),$F70-SUM($Z70:AB70)))))</f>
        <v/>
      </c>
      <c r="AD70" s="91">
        <f t="array" ref="AD70">IF(AD$4&lt;$D70,0,IF(AD$4&gt;$F$21,0,IF(AD$4=$F$21,$F70-SUM($Z70:AC70),MIN($F70*INDEX($AA$24:$DB$24,AD$4-$D70+1),$F70-SUM($Z70:AC70)))))</f>
        <v/>
      </c>
      <c r="AE70" s="91">
        <f t="array" ref="AE70">IF(AE$4&lt;$D70,0,IF(AE$4&gt;$F$21,0,IF(AE$4=$F$21,$F70-SUM($Z70:AD70),MIN($F70*INDEX($AA$24:$DB$24,AE$4-$D70+1),$F70-SUM($Z70:AD70)))))</f>
        <v/>
      </c>
      <c r="AF70" s="91">
        <f t="array" ref="AF70">IF(AF$4&lt;$D70,0,IF(AF$4&gt;$F$21,0,IF(AF$4=$F$21,$F70-SUM($Z70:AE70),MIN($F70*INDEX($AA$24:$DB$24,AF$4-$D70+1),$F70-SUM($Z70:AE70)))))</f>
        <v/>
      </c>
      <c r="AG70" s="91">
        <f t="array" ref="AG70">IF(AG$4&lt;$D70,0,IF(AG$4&gt;$F$21,0,IF(AG$4=$F$21,$F70-SUM($Z70:AF70),MIN($F70*INDEX($AA$24:$DB$24,AG$4-$D70+1),$F70-SUM($Z70:AF70)))))</f>
        <v/>
      </c>
      <c r="AH70" s="91">
        <f t="array" ref="AH70">IF(AH$4&lt;$D70,0,IF(AH$4&gt;$F$21,0,IF(AH$4=$F$21,$F70-SUM($Z70:AG70),MIN($F70*INDEX($AA$24:$DB$24,AH$4-$D70+1),$F70-SUM($Z70:AG70)))))</f>
        <v/>
      </c>
      <c r="AI70" s="91">
        <f t="array" ref="AI70">IF(AI$4&lt;$D70,0,IF(AI$4&gt;$F$21,0,IF(AI$4=$F$21,$F70-SUM($Z70:AH70),MIN($F70*INDEX($AA$24:$DB$24,AI$4-$D70+1),$F70-SUM($Z70:AH70)))))</f>
        <v/>
      </c>
      <c r="AJ70" s="91">
        <f t="array" ref="AJ70">IF(AJ$4&lt;$D70,0,IF(AJ$4&gt;$F$21,0,IF(AJ$4=$F$21,$F70-SUM($Z70:AI70),MIN($F70*INDEX($AA$24:$DB$24,AJ$4-$D70+1),$F70-SUM($Z70:AI70)))))</f>
        <v/>
      </c>
      <c r="AK70" s="91">
        <f t="array" ref="AK70">IF(AK$4&lt;$D70,0,IF(AK$4&gt;$F$21,0,IF(AK$4=$F$21,$F70-SUM($Z70:AJ70),MIN($F70*INDEX($AA$24:$DB$24,AK$4-$D70+1),$F70-SUM($Z70:AJ70)))))</f>
        <v/>
      </c>
      <c r="AL70" s="91">
        <f t="array" ref="AL70">IF(AL$4&lt;$D70,0,IF(AL$4&gt;$F$21,0,IF(AL$4=$F$21,$F70-SUM($Z70:AK70),MIN($F70*INDEX($AA$24:$DB$24,AL$4-$D70+1),$F70-SUM($Z70:AK70)))))</f>
        <v/>
      </c>
      <c r="AM70" s="91">
        <f t="array" ref="AM70">IF(AM$4&lt;$D70,0,IF(AM$4&gt;$F$21,0,IF(AM$4=$F$21,$F70-SUM($Z70:AL70),MIN($F70*INDEX($AA$24:$DB$24,AM$4-$D70+1),$F70-SUM($Z70:AL70)))))</f>
        <v/>
      </c>
      <c r="AN70" s="91">
        <f t="array" ref="AN70">IF(AN$4&lt;$D70,0,IF(AN$4&gt;$F$21,0,IF(AN$4=$F$21,$F70-SUM($Z70:AM70),MIN($F70*INDEX($AA$24:$DB$24,AN$4-$D70+1),$F70-SUM($Z70:AM70)))))</f>
        <v/>
      </c>
      <c r="AO70" s="91">
        <f t="array" ref="AO70">IF(AO$4&lt;$D70,0,IF(AO$4&gt;$F$21,0,IF(AO$4=$F$21,$F70-SUM($Z70:AN70),MIN($F70*INDEX($AA$24:$DB$24,AO$4-$D70+1),$F70-SUM($Z70:AN70)))))</f>
        <v/>
      </c>
      <c r="AP70" s="91">
        <f t="array" ref="AP70">IF(AP$4&lt;$D70,0,IF(AP$4&gt;$F$21,0,IF(AP$4=$F$21,$F70-SUM($Z70:AO70),MIN($F70*INDEX($AA$24:$DB$24,AP$4-$D70+1),$F70-SUM($Z70:AO70)))))</f>
        <v/>
      </c>
      <c r="AQ70" s="91">
        <f t="array" ref="AQ70">IF(AQ$4&lt;$D70,0,IF(AQ$4&gt;$F$21,0,IF(AQ$4=$F$21,$F70-SUM($Z70:AP70),MIN($F70*INDEX($AA$24:$DB$24,AQ$4-$D70+1),$F70-SUM($Z70:AP70)))))</f>
        <v/>
      </c>
      <c r="AR70" s="91">
        <f t="array" ref="AR70">IF(AR$4&lt;$D70,0,IF(AR$4&gt;$F$21,0,IF(AR$4=$F$21,$F70-SUM($Z70:AQ70),MIN($F70*INDEX($AA$24:$DB$24,AR$4-$D70+1),$F70-SUM($Z70:AQ70)))))</f>
        <v/>
      </c>
      <c r="AS70" s="91">
        <f t="array" ref="AS70">IF(AS$4&lt;$D70,0,IF(AS$4&gt;$F$21,0,IF(AS$4=$F$21,$F70-SUM($Z70:AR70),MIN($F70*INDEX($AA$24:$DB$24,AS$4-$D70+1),$F70-SUM($Z70:AR70)))))</f>
        <v/>
      </c>
      <c r="AT70" s="91">
        <f t="array" ref="AT70">IF(AT$4&lt;$D70,0,IF(AT$4&gt;$F$21,0,IF(AT$4=$F$21,$F70-SUM($Z70:AS70),MIN($F70*INDEX($AA$24:$DB$24,AT$4-$D70+1),$F70-SUM($Z70:AS70)))))</f>
        <v/>
      </c>
      <c r="AU70" s="91">
        <f t="array" ref="AU70">IF(AU$4&lt;$D70,0,IF(AU$4&gt;$F$21,0,IF(AU$4=$F$21,$F70-SUM($Z70:AT70),MIN($F70*INDEX($AA$24:$DB$24,AU$4-$D70+1),$F70-SUM($Z70:AT70)))))</f>
        <v/>
      </c>
      <c r="AV70" s="91">
        <f t="array" ref="AV70">IF(AV$4&lt;$D70,0,IF(AV$4&gt;$F$21,0,IF(AV$4=$F$21,$F70-SUM($Z70:AU70),MIN($F70*INDEX($AA$24:$DB$24,AV$4-$D70+1),$F70-SUM($Z70:AU70)))))</f>
        <v/>
      </c>
      <c r="AW70" s="91">
        <f t="array" ref="AW70">IF(AW$4&lt;$D70,0,IF(AW$4&gt;$F$21,0,IF(AW$4=$F$21,$F70-SUM($Z70:AV70),MIN($F70*INDEX($AA$24:$DB$24,AW$4-$D70+1),$F70-SUM($Z70:AV70)))))</f>
        <v/>
      </c>
      <c r="AX70" s="91">
        <f t="array" ref="AX70">IF(AX$4&lt;$D70,0,IF(AX$4&gt;$F$21,0,IF(AX$4=$F$21,$F70-SUM($Z70:AW70),MIN($F70*INDEX($AA$24:$DB$24,AX$4-$D70+1),$F70-SUM($Z70:AW70)))))</f>
        <v/>
      </c>
      <c r="AY70" s="91">
        <f t="array" ref="AY70">IF(AY$4&lt;$D70,0,IF(AY$4&gt;$F$21,0,IF(AY$4=$F$21,$F70-SUM($Z70:AX70),MIN($F70*INDEX($AA$24:$DB$24,AY$4-$D70+1),$F70-SUM($Z70:AX70)))))</f>
        <v/>
      </c>
      <c r="AZ70" s="91">
        <f t="array" ref="AZ70">IF(AZ$4&lt;$D70,0,IF(AZ$4&gt;$F$21,0,IF(AZ$4=$F$21,$F70-SUM($Z70:AY70),MIN($F70*INDEX($AA$24:$DB$24,AZ$4-$D70+1),$F70-SUM($Z70:AY70)))))</f>
        <v/>
      </c>
      <c r="BA70" s="91">
        <f t="array" ref="BA70">IF(BA$4&lt;$D70,0,IF(BA$4&gt;$F$21,0,IF(BA$4=$F$21,$F70-SUM($Z70:AZ70),MIN($F70*INDEX($AA$24:$DB$24,BA$4-$D70+1),$F70-SUM($Z70:AZ70)))))</f>
        <v/>
      </c>
      <c r="BB70" s="91">
        <f t="array" ref="BB70">IF(BB$4&lt;$D70,0,IF(BB$4&gt;$F$21,0,IF(BB$4=$F$21,$F70-SUM($Z70:BA70),MIN($F70*INDEX($AA$24:$DB$24,BB$4-$D70+1),$F70-SUM($Z70:BA70)))))</f>
        <v/>
      </c>
      <c r="BC70" s="91">
        <f t="array" ref="BC70">IF(BC$4&lt;$D70,0,IF(BC$4&gt;$F$21,0,IF(BC$4=$F$21,$F70-SUM($Z70:BB70),MIN($F70*INDEX($AA$24:$DB$24,BC$4-$D70+1),$F70-SUM($Z70:BB70)))))</f>
        <v/>
      </c>
      <c r="BD70" s="91">
        <f t="array" ref="BD70">IF(BD$4&lt;$D70,0,IF(BD$4&gt;$F$21,0,IF(BD$4=$F$21,$F70-SUM($Z70:BC70),MIN($F70*INDEX($AA$24:$DB$24,BD$4-$D70+1),$F70-SUM($Z70:BC70)))))</f>
        <v/>
      </c>
      <c r="BE70" s="91">
        <f t="array" ref="BE70">IF(BE$4&lt;$D70,0,IF(BE$4&gt;$F$21,0,IF(BE$4=$F$21,$F70-SUM($Z70:BD70),MIN($F70*INDEX($AA$24:$DB$24,BE$4-$D70+1),$F70-SUM($Z70:BD70)))))</f>
        <v/>
      </c>
      <c r="BF70" s="91">
        <f t="array" ref="BF70">IF(BF$4&lt;$D70,0,IF(BF$4&gt;$F$21,0,IF(BF$4=$F$21,$F70-SUM($Z70:BE70),MIN($F70*INDEX($AA$24:$DB$24,BF$4-$D70+1),$F70-SUM($Z70:BE70)))))</f>
        <v/>
      </c>
      <c r="BG70" s="91">
        <f t="array" ref="BG70">IF(BG$4&lt;$D70,0,IF(BG$4&gt;$F$21,0,IF(BG$4=$F$21,$F70-SUM($Z70:BF70),MIN($F70*INDEX($AA$24:$DB$24,BG$4-$D70+1),$F70-SUM($Z70:BF70)))))</f>
        <v/>
      </c>
      <c r="BH70" s="91">
        <f t="array" ref="BH70">IF(BH$4&lt;$D70,0,IF(BH$4&gt;$F$21,0,IF(BH$4=$F$21,$F70-SUM($Z70:BG70),MIN($F70*INDEX($AA$24:$DB$24,BH$4-$D70+1),$F70-SUM($Z70:BG70)))))</f>
        <v/>
      </c>
      <c r="BI70" s="91">
        <f t="array" ref="BI70">IF(BI$4&lt;$D70,0,IF(BI$4&gt;$F$21,0,IF(BI$4=$F$21,$F70-SUM($Z70:BH70),MIN($F70*INDEX($AA$24:$DB$24,BI$4-$D70+1),$F70-SUM($Z70:BH70)))))</f>
        <v/>
      </c>
      <c r="BJ70" s="91">
        <f t="array" ref="BJ70">IF(BJ$4&lt;$D70,0,IF(BJ$4&gt;$F$21,0,IF(BJ$4=$F$21,$F70-SUM($Z70:BI70),MIN($F70*INDEX($AA$24:$DB$24,BJ$4-$D70+1),$F70-SUM($Z70:BI70)))))</f>
        <v/>
      </c>
      <c r="BK70" s="91">
        <f t="array" ref="BK70">IF(BK$4&lt;$D70,0,IF(BK$4&gt;$F$21,0,IF(BK$4=$F$21,$F70-SUM($Z70:BJ70),MIN($F70*INDEX($AA$24:$DB$24,BK$4-$D70+1),$F70-SUM($Z70:BJ70)))))</f>
        <v/>
      </c>
      <c r="BL70" s="91">
        <f t="array" ref="BL70">IF(BL$4&lt;$D70,0,IF(BL$4&gt;$F$21,0,IF(BL$4=$F$21,$F70-SUM($Z70:BK70),MIN($F70*INDEX($AA$24:$DB$24,BL$4-$D70+1),$F70-SUM($Z70:BK70)))))</f>
        <v/>
      </c>
      <c r="BM70" s="91">
        <f t="array" ref="BM70">IF(BM$4&lt;$D70,0,IF(BM$4&gt;$F$21,0,IF(BM$4=$F$21,$F70-SUM($Z70:BL70),MIN($F70*INDEX($AA$24:$DB$24,BM$4-$D70+1),$F70-SUM($Z70:BL70)))))</f>
        <v/>
      </c>
      <c r="BN70" s="91">
        <f t="array" ref="BN70">IF(BN$4&lt;$D70,0,IF(BN$4&gt;$F$21,0,IF(BN$4=$F$21,$F70-SUM($Z70:BM70),MIN($F70*INDEX($AA$24:$DB$24,BN$4-$D70+1),$F70-SUM($Z70:BM70)))))</f>
        <v/>
      </c>
      <c r="BO70" s="91">
        <f t="array" ref="BO70">IF(BO$4&lt;$D70,0,IF(BO$4&gt;$F$21,0,IF(BO$4=$F$21,$F70-SUM($Z70:BN70),MIN($F70*INDEX($AA$24:$DB$24,BO$4-$D70+1),$F70-SUM($Z70:BN70)))))</f>
        <v/>
      </c>
      <c r="BP70" s="91">
        <f t="array" ref="BP70">IF(BP$4&lt;$D70,0,IF(BP$4&gt;$F$21,0,IF(BP$4=$F$21,$F70-SUM($Z70:BO70),MIN($F70*INDEX($AA$24:$DB$24,BP$4-$D70+1),$F70-SUM($Z70:BO70)))))</f>
        <v/>
      </c>
      <c r="BQ70" s="91">
        <f t="array" ref="BQ70">IF(BQ$4&lt;$D70,0,IF(BQ$4&gt;$F$21,0,IF(BQ$4=$F$21,$F70-SUM($Z70:BP70),MIN($F70*INDEX($AA$24:$DB$24,BQ$4-$D70+1),$F70-SUM($Z70:BP70)))))</f>
        <v/>
      </c>
      <c r="BR70" s="91">
        <f t="array" ref="BR70">IF(BR$4&lt;$D70,0,IF(BR$4&gt;$F$21,0,IF(BR$4=$F$21,$F70-SUM($Z70:BQ70),MIN($F70*INDEX($AA$24:$DB$24,BR$4-$D70+1),$F70-SUM($Z70:BQ70)))))</f>
        <v/>
      </c>
      <c r="BS70" s="91">
        <f t="array" ref="BS70">IF(BS$4&lt;$D70,0,IF(BS$4&gt;$F$21,0,IF(BS$4=$F$21,$F70-SUM($Z70:BR70),MIN($F70*INDEX($AA$24:$DB$24,BS$4-$D70+1),$F70-SUM($Z70:BR70)))))</f>
        <v/>
      </c>
      <c r="BT70" s="91">
        <f t="array" ref="BT70">IF(BT$4&lt;$D70,0,IF(BT$4&gt;$F$21,0,IF(BT$4=$F$21,$F70-SUM($Z70:BS70),MIN($F70*INDEX($AA$24:$DB$24,BT$4-$D70+1),$F70-SUM($Z70:BS70)))))</f>
        <v/>
      </c>
      <c r="BU70" s="91">
        <f t="array" ref="BU70">IF(BU$4&lt;$D70,0,IF(BU$4&gt;$F$21,0,IF(BU$4=$F$21,$F70-SUM($Z70:BT70),MIN($F70*INDEX($AA$24:$DB$24,BU$4-$D70+1),$F70-SUM($Z70:BT70)))))</f>
        <v/>
      </c>
      <c r="BV70" s="91">
        <f t="array" ref="BV70">IF(BV$4&lt;$D70,0,IF(BV$4&gt;$F$21,0,IF(BV$4=$F$21,$F70-SUM($Z70:BU70),MIN($F70*INDEX($AA$24:$DB$24,BV$4-$D70+1),$F70-SUM($Z70:BU70)))))</f>
        <v/>
      </c>
      <c r="BW70" s="91">
        <f t="array" ref="BW70">IF(BW$4&lt;$D70,0,IF(BW$4&gt;$F$21,0,IF(BW$4=$F$21,$F70-SUM($Z70:BV70),MIN($F70*INDEX($AA$24:$DB$24,BW$4-$D70+1),$F70-SUM($Z70:BV70)))))</f>
        <v/>
      </c>
      <c r="BX70" s="91">
        <f t="array" ref="BX70">IF(BX$4&lt;$D70,0,IF(BX$4&gt;$F$21,0,IF(BX$4=$F$21,$F70-SUM($Z70:BW70),MIN($F70*INDEX($AA$24:$DB$24,BX$4-$D70+1),$F70-SUM($Z70:BW70)))))</f>
        <v/>
      </c>
      <c r="BY70" s="91">
        <f t="array" ref="BY70">IF(BY$4&lt;$D70,0,IF(BY$4&gt;$F$21,0,IF(BY$4=$F$21,$F70-SUM($Z70:BX70),MIN($F70*INDEX($AA$24:$DB$24,BY$4-$D70+1),$F70-SUM($Z70:BX70)))))</f>
        <v/>
      </c>
      <c r="BZ70" s="91">
        <f t="array" ref="BZ70">IF(BZ$4&lt;$D70,0,IF(BZ$4&gt;$F$21,0,IF(BZ$4=$F$21,$F70-SUM($Z70:BY70),MIN($F70*INDEX($AA$24:$DB$24,BZ$4-$D70+1),$F70-SUM($Z70:BY70)))))</f>
        <v/>
      </c>
      <c r="CA70" s="91">
        <f t="array" ref="CA70">IF(CA$4&lt;$D70,0,IF(CA$4&gt;$F$21,0,IF(CA$4=$F$21,$F70-SUM($Z70:BZ70),MIN($F70*INDEX($AA$24:$DB$24,CA$4-$D70+1),$F70-SUM($Z70:BZ70)))))</f>
        <v/>
      </c>
      <c r="CB70" s="91">
        <f t="array" ref="CB70">IF(CB$4&lt;$D70,0,IF(CB$4&gt;$F$21,0,IF(CB$4=$F$21,$F70-SUM($Z70:CA70),MIN($F70*INDEX($AA$24:$DB$24,CB$4-$D70+1),$F70-SUM($Z70:CA70)))))</f>
        <v/>
      </c>
      <c r="CC70" s="91">
        <f t="array" ref="CC70">IF(CC$4&lt;$D70,0,IF(CC$4&gt;$F$21,0,IF(CC$4=$F$21,$F70-SUM($Z70:CB70),MIN($F70*INDEX($AA$24:$DB$24,CC$4-$D70+1),$F70-SUM($Z70:CB70)))))</f>
        <v/>
      </c>
      <c r="CD70" s="91">
        <f t="array" ref="CD70">IF(CD$4&lt;$D70,0,IF(CD$4&gt;$F$21,0,IF(CD$4=$F$21,$F70-SUM($Z70:CC70),MIN($F70*INDEX($AA$24:$DB$24,CD$4-$D70+1),$F70-SUM($Z70:CC70)))))</f>
        <v/>
      </c>
      <c r="CE70" s="91">
        <f t="array" ref="CE70">IF(CE$4&lt;$D70,0,IF(CE$4&gt;$F$21,0,IF(CE$4=$F$21,$F70-SUM($Z70:CD70),MIN($F70*INDEX($AA$24:$DB$24,CE$4-$D70+1),$F70-SUM($Z70:CD70)))))</f>
        <v/>
      </c>
      <c r="CF70" s="91">
        <f t="array" ref="CF70">IF(CF$4&lt;$D70,0,IF(CF$4&gt;$F$21,0,IF(CF$4=$F$21,$F70-SUM($Z70:CE70),MIN($F70*INDEX($AA$24:$DB$24,CF$4-$D70+1),$F70-SUM($Z70:CE70)))))</f>
        <v/>
      </c>
      <c r="CG70" s="91">
        <f t="array" ref="CG70">IF(CG$4&lt;$D70,0,IF(CG$4&gt;$F$21,0,IF(CG$4=$F$21,$F70-SUM($Z70:CF70),MIN($F70*INDEX($AA$24:$DB$24,CG$4-$D70+1),$F70-SUM($Z70:CF70)))))</f>
        <v/>
      </c>
      <c r="CH70" s="91">
        <f t="array" ref="CH70">IF(CH$4&lt;$D70,0,IF(CH$4&gt;$F$21,0,IF(CH$4=$F$21,$F70-SUM($Z70:CG70),MIN($F70*INDEX($AA$24:$DB$24,CH$4-$D70+1),$F70-SUM($Z70:CG70)))))</f>
        <v/>
      </c>
      <c r="CI70" s="91">
        <f t="array" ref="CI70">IF(CI$4&lt;$D70,0,IF(CI$4&gt;$F$21,0,IF(CI$4=$F$21,$F70-SUM($Z70:CH70),MIN($F70*INDEX($AA$24:$DB$24,CI$4-$D70+1),$F70-SUM($Z70:CH70)))))</f>
        <v/>
      </c>
      <c r="CJ70" s="91">
        <f t="array" ref="CJ70">IF(CJ$4&lt;$D70,0,IF(CJ$4&gt;$F$21,0,IF(CJ$4=$F$21,$F70-SUM($Z70:CI70),MIN($F70*INDEX($AA$24:$DB$24,CJ$4-$D70+1),$F70-SUM($Z70:CI70)))))</f>
        <v/>
      </c>
      <c r="CK70" s="91">
        <f t="array" ref="CK70">IF(CK$4&lt;$D70,0,IF(CK$4&gt;$F$21,0,IF(CK$4=$F$21,$F70-SUM($Z70:CJ70),MIN($F70*INDEX($AA$24:$DB$24,CK$4-$D70+1),$F70-SUM($Z70:CJ70)))))</f>
        <v/>
      </c>
      <c r="CL70" s="91">
        <f t="array" ref="CL70">IF(CL$4&lt;$D70,0,IF(CL$4&gt;$F$21,0,IF(CL$4=$F$21,$F70-SUM($Z70:CK70),MIN($F70*INDEX($AA$24:$DB$24,CL$4-$D70+1),$F70-SUM($Z70:CK70)))))</f>
        <v/>
      </c>
      <c r="CM70" s="91">
        <f t="array" ref="CM70">IF(CM$4&lt;$D70,0,IF(CM$4&gt;$F$21,0,IF(CM$4=$F$21,$F70-SUM($Z70:CL70),MIN($F70*INDEX($AA$24:$DB$24,CM$4-$D70+1),$F70-SUM($Z70:CL70)))))</f>
        <v/>
      </c>
      <c r="CN70" s="91">
        <f t="array" ref="CN70">IF(CN$4&lt;$D70,0,IF(CN$4&gt;$F$21,0,IF(CN$4=$F$21,$F70-SUM($Z70:CM70),MIN($F70*INDEX($AA$24:$DB$24,CN$4-$D70+1),$F70-SUM($Z70:CM70)))))</f>
        <v/>
      </c>
      <c r="CO70" s="91">
        <f t="array" ref="CO70">IF(CO$4&lt;$D70,0,IF(CO$4&gt;$F$21,0,IF(CO$4=$F$21,$F70-SUM($Z70:CN70),MIN($F70*INDEX($AA$24:$DB$24,CO$4-$D70+1),$F70-SUM($Z70:CN70)))))</f>
        <v/>
      </c>
      <c r="CP70" s="91">
        <f t="array" ref="CP70">IF(CP$4&lt;$D70,0,IF(CP$4&gt;$F$21,0,IF(CP$4=$F$21,$F70-SUM($Z70:CO70),MIN($F70*INDEX($AA$24:$DB$24,CP$4-$D70+1),$F70-SUM($Z70:CO70)))))</f>
        <v/>
      </c>
      <c r="CQ70" s="91">
        <f t="array" ref="CQ70">IF(CQ$4&lt;$D70,0,IF(CQ$4&gt;$F$21,0,IF(CQ$4=$F$21,$F70-SUM($Z70:CP70),MIN($F70*INDEX($AA$24:$DB$24,CQ$4-$D70+1),$F70-SUM($Z70:CP70)))))</f>
        <v/>
      </c>
      <c r="CR70" s="91">
        <f t="array" ref="CR70">IF(CR$4&lt;$D70,0,IF(CR$4&gt;$F$21,0,IF(CR$4=$F$21,$F70-SUM($Z70:CQ70),MIN($F70*INDEX($AA$24:$DB$24,CR$4-$D70+1),$F70-SUM($Z70:CQ70)))))</f>
        <v/>
      </c>
      <c r="CS70" s="91">
        <f t="array" ref="CS70">IF(CS$4&lt;$D70,0,IF(CS$4&gt;$F$21,0,IF(CS$4=$F$21,$F70-SUM($Z70:CR70),MIN($F70*INDEX($AA$24:$DB$24,CS$4-$D70+1),$F70-SUM($Z70:CR70)))))</f>
        <v/>
      </c>
      <c r="CT70" s="91">
        <f t="array" ref="CT70">IF(CT$4&lt;$D70,0,IF(CT$4&gt;$F$21,0,IF(CT$4=$F$21,$F70-SUM($Z70:CS70),MIN($F70*INDEX($AA$24:$DB$24,CT$4-$D70+1),$F70-SUM($Z70:CS70)))))</f>
        <v/>
      </c>
      <c r="CU70" s="91">
        <f t="array" ref="CU70">IF(CU$4&lt;$D70,0,IF(CU$4&gt;$F$21,0,IF(CU$4=$F$21,$F70-SUM($Z70:CT70),MIN($F70*INDEX($AA$24:$DB$24,CU$4-$D70+1),$F70-SUM($Z70:CT70)))))</f>
        <v/>
      </c>
      <c r="CV70" s="91">
        <f t="array" ref="CV70">IF(CV$4&lt;$D70,0,IF(CV$4&gt;$F$21,0,IF(CV$4=$F$21,$F70-SUM($Z70:CU70),MIN($F70*INDEX($AA$24:$DB$24,CV$4-$D70+1),$F70-SUM($Z70:CU70)))))</f>
        <v/>
      </c>
      <c r="CW70" s="91">
        <f t="array" ref="CW70">IF(CW$4&lt;$D70,0,IF(CW$4&gt;$F$21,0,IF(CW$4=$F$21,$F70-SUM($Z70:CV70),MIN($F70*INDEX($AA$24:$DB$24,CW$4-$D70+1),$F70-SUM($Z70:CV70)))))</f>
        <v/>
      </c>
      <c r="CX70" s="91">
        <f t="array" ref="CX70">IF(CX$4&lt;$D70,0,IF(CX$4&gt;$F$21,0,IF(CX$4=$F$21,$F70-SUM($Z70:CW70),MIN($F70*INDEX($AA$24:$DB$24,CX$4-$D70+1),$F70-SUM($Z70:CW70)))))</f>
        <v/>
      </c>
      <c r="CY70" s="91">
        <f t="array" ref="CY70">IF(CY$4&lt;$D70,0,IF(CY$4&gt;$F$21,0,IF(CY$4=$F$21,$F70-SUM($Z70:CX70),MIN($F70*INDEX($AA$24:$DB$24,CY$4-$D70+1),$F70-SUM($Z70:CX70)))))</f>
        <v/>
      </c>
      <c r="CZ70" s="91">
        <f t="array" ref="CZ70">IF(CZ$4&lt;$D70,0,IF(CZ$4&gt;$F$21,0,IF(CZ$4=$F$21,$F70-SUM($Z70:CY70),MIN($F70*INDEX($AA$24:$DB$24,CZ$4-$D70+1),$F70-SUM($Z70:CY70)))))</f>
        <v/>
      </c>
      <c r="DA70" s="91">
        <f t="array" ref="DA70">IF(DA$4&lt;$D70,0,IF(DA$4&gt;$F$21,0,IF(DA$4=$F$21,$F70-SUM($Z70:CZ70),MIN($F70*INDEX($AA$24:$DB$24,DA$4-$D70+1),$F70-SUM($Z70:CZ70)))))</f>
        <v/>
      </c>
      <c r="DB70" s="91">
        <f t="array" ref="DB70">IF(DB$4&lt;$D70,0,IF(DB$4&gt;$F$21,0,IF(DB$4=$F$21,$F70-SUM($Z70:DA70),MIN($F70*INDEX($AA$24:$DB$24,DB$4-$D70+1),$F70-SUM($Z70:DA70)))))</f>
        <v/>
      </c>
    </row>
    <row r="71" outlineLevel="3">
      <c r="D71" s="2" t="n">
        <v>46</v>
      </c>
      <c r="E71" s="2" t="inlineStr">
        <is>
          <t>Total Capex Year 46</t>
        </is>
      </c>
      <c r="F71" s="87" t="n">
        <v>0</v>
      </c>
      <c r="G71" s="87">
        <f>SUM(AA71:DB71)-F71</f>
        <v/>
      </c>
      <c r="AA71" s="91">
        <f t="array" ref="AA71">IF(AA$4&lt;$D71,0,IF(AA$4&gt;$F$21,0,IF(AA$4=$F$21,$F71-SUM($Z71:Z71),MIN($F71*INDEX($AA$24:$DB$24,AA$4-$D71+1),$F71-SUM($Z71:Z71)))))</f>
        <v/>
      </c>
      <c r="AB71" s="91">
        <f t="array" ref="AB71">IF(AB$4&lt;$D71,0,IF(AB$4&gt;$F$21,0,IF(AB$4=$F$21,$F71-SUM($Z71:AA71),MIN($F71*INDEX($AA$24:$DB$24,AB$4-$D71+1),$F71-SUM($Z71:AA71)))))</f>
        <v/>
      </c>
      <c r="AC71" s="91">
        <f t="array" ref="AC71">IF(AC$4&lt;$D71,0,IF(AC$4&gt;$F$21,0,IF(AC$4=$F$21,$F71-SUM($Z71:AB71),MIN($F71*INDEX($AA$24:$DB$24,AC$4-$D71+1),$F71-SUM($Z71:AB71)))))</f>
        <v/>
      </c>
      <c r="AD71" s="91">
        <f t="array" ref="AD71">IF(AD$4&lt;$D71,0,IF(AD$4&gt;$F$21,0,IF(AD$4=$F$21,$F71-SUM($Z71:AC71),MIN($F71*INDEX($AA$24:$DB$24,AD$4-$D71+1),$F71-SUM($Z71:AC71)))))</f>
        <v/>
      </c>
      <c r="AE71" s="91">
        <f t="array" ref="AE71">IF(AE$4&lt;$D71,0,IF(AE$4&gt;$F$21,0,IF(AE$4=$F$21,$F71-SUM($Z71:AD71),MIN($F71*INDEX($AA$24:$DB$24,AE$4-$D71+1),$F71-SUM($Z71:AD71)))))</f>
        <v/>
      </c>
      <c r="AF71" s="91">
        <f t="array" ref="AF71">IF(AF$4&lt;$D71,0,IF(AF$4&gt;$F$21,0,IF(AF$4=$F$21,$F71-SUM($Z71:AE71),MIN($F71*INDEX($AA$24:$DB$24,AF$4-$D71+1),$F71-SUM($Z71:AE71)))))</f>
        <v/>
      </c>
      <c r="AG71" s="91">
        <f t="array" ref="AG71">IF(AG$4&lt;$D71,0,IF(AG$4&gt;$F$21,0,IF(AG$4=$F$21,$F71-SUM($Z71:AF71),MIN($F71*INDEX($AA$24:$DB$24,AG$4-$D71+1),$F71-SUM($Z71:AF71)))))</f>
        <v/>
      </c>
      <c r="AH71" s="91">
        <f t="array" ref="AH71">IF(AH$4&lt;$D71,0,IF(AH$4&gt;$F$21,0,IF(AH$4=$F$21,$F71-SUM($Z71:AG71),MIN($F71*INDEX($AA$24:$DB$24,AH$4-$D71+1),$F71-SUM($Z71:AG71)))))</f>
        <v/>
      </c>
      <c r="AI71" s="91">
        <f t="array" ref="AI71">IF(AI$4&lt;$D71,0,IF(AI$4&gt;$F$21,0,IF(AI$4=$F$21,$F71-SUM($Z71:AH71),MIN($F71*INDEX($AA$24:$DB$24,AI$4-$D71+1),$F71-SUM($Z71:AH71)))))</f>
        <v/>
      </c>
      <c r="AJ71" s="91">
        <f t="array" ref="AJ71">IF(AJ$4&lt;$D71,0,IF(AJ$4&gt;$F$21,0,IF(AJ$4=$F$21,$F71-SUM($Z71:AI71),MIN($F71*INDEX($AA$24:$DB$24,AJ$4-$D71+1),$F71-SUM($Z71:AI71)))))</f>
        <v/>
      </c>
      <c r="AK71" s="91">
        <f t="array" ref="AK71">IF(AK$4&lt;$D71,0,IF(AK$4&gt;$F$21,0,IF(AK$4=$F$21,$F71-SUM($Z71:AJ71),MIN($F71*INDEX($AA$24:$DB$24,AK$4-$D71+1),$F71-SUM($Z71:AJ71)))))</f>
        <v/>
      </c>
      <c r="AL71" s="91">
        <f t="array" ref="AL71">IF(AL$4&lt;$D71,0,IF(AL$4&gt;$F$21,0,IF(AL$4=$F$21,$F71-SUM($Z71:AK71),MIN($F71*INDEX($AA$24:$DB$24,AL$4-$D71+1),$F71-SUM($Z71:AK71)))))</f>
        <v/>
      </c>
      <c r="AM71" s="91">
        <f t="array" ref="AM71">IF(AM$4&lt;$D71,0,IF(AM$4&gt;$F$21,0,IF(AM$4=$F$21,$F71-SUM($Z71:AL71),MIN($F71*INDEX($AA$24:$DB$24,AM$4-$D71+1),$F71-SUM($Z71:AL71)))))</f>
        <v/>
      </c>
      <c r="AN71" s="91">
        <f t="array" ref="AN71">IF(AN$4&lt;$D71,0,IF(AN$4&gt;$F$21,0,IF(AN$4=$F$21,$F71-SUM($Z71:AM71),MIN($F71*INDEX($AA$24:$DB$24,AN$4-$D71+1),$F71-SUM($Z71:AM71)))))</f>
        <v/>
      </c>
      <c r="AO71" s="91">
        <f t="array" ref="AO71">IF(AO$4&lt;$D71,0,IF(AO$4&gt;$F$21,0,IF(AO$4=$F$21,$F71-SUM($Z71:AN71),MIN($F71*INDEX($AA$24:$DB$24,AO$4-$D71+1),$F71-SUM($Z71:AN71)))))</f>
        <v/>
      </c>
      <c r="AP71" s="91">
        <f t="array" ref="AP71">IF(AP$4&lt;$D71,0,IF(AP$4&gt;$F$21,0,IF(AP$4=$F$21,$F71-SUM($Z71:AO71),MIN($F71*INDEX($AA$24:$DB$24,AP$4-$D71+1),$F71-SUM($Z71:AO71)))))</f>
        <v/>
      </c>
      <c r="AQ71" s="91">
        <f t="array" ref="AQ71">IF(AQ$4&lt;$D71,0,IF(AQ$4&gt;$F$21,0,IF(AQ$4=$F$21,$F71-SUM($Z71:AP71),MIN($F71*INDEX($AA$24:$DB$24,AQ$4-$D71+1),$F71-SUM($Z71:AP71)))))</f>
        <v/>
      </c>
      <c r="AR71" s="91">
        <f t="array" ref="AR71">IF(AR$4&lt;$D71,0,IF(AR$4&gt;$F$21,0,IF(AR$4=$F$21,$F71-SUM($Z71:AQ71),MIN($F71*INDEX($AA$24:$DB$24,AR$4-$D71+1),$F71-SUM($Z71:AQ71)))))</f>
        <v/>
      </c>
      <c r="AS71" s="91">
        <f t="array" ref="AS71">IF(AS$4&lt;$D71,0,IF(AS$4&gt;$F$21,0,IF(AS$4=$F$21,$F71-SUM($Z71:AR71),MIN($F71*INDEX($AA$24:$DB$24,AS$4-$D71+1),$F71-SUM($Z71:AR71)))))</f>
        <v/>
      </c>
      <c r="AT71" s="91">
        <f t="array" ref="AT71">IF(AT$4&lt;$D71,0,IF(AT$4&gt;$F$21,0,IF(AT$4=$F$21,$F71-SUM($Z71:AS71),MIN($F71*INDEX($AA$24:$DB$24,AT$4-$D71+1),$F71-SUM($Z71:AS71)))))</f>
        <v/>
      </c>
      <c r="AU71" s="91">
        <f t="array" ref="AU71">IF(AU$4&lt;$D71,0,IF(AU$4&gt;$F$21,0,IF(AU$4=$F$21,$F71-SUM($Z71:AT71),MIN($F71*INDEX($AA$24:$DB$24,AU$4-$D71+1),$F71-SUM($Z71:AT71)))))</f>
        <v/>
      </c>
      <c r="AV71" s="91">
        <f t="array" ref="AV71">IF(AV$4&lt;$D71,0,IF(AV$4&gt;$F$21,0,IF(AV$4=$F$21,$F71-SUM($Z71:AU71),MIN($F71*INDEX($AA$24:$DB$24,AV$4-$D71+1),$F71-SUM($Z71:AU71)))))</f>
        <v/>
      </c>
      <c r="AW71" s="91">
        <f t="array" ref="AW71">IF(AW$4&lt;$D71,0,IF(AW$4&gt;$F$21,0,IF(AW$4=$F$21,$F71-SUM($Z71:AV71),MIN($F71*INDEX($AA$24:$DB$24,AW$4-$D71+1),$F71-SUM($Z71:AV71)))))</f>
        <v/>
      </c>
      <c r="AX71" s="91">
        <f t="array" ref="AX71">IF(AX$4&lt;$D71,0,IF(AX$4&gt;$F$21,0,IF(AX$4=$F$21,$F71-SUM($Z71:AW71),MIN($F71*INDEX($AA$24:$DB$24,AX$4-$D71+1),$F71-SUM($Z71:AW71)))))</f>
        <v/>
      </c>
      <c r="AY71" s="91">
        <f t="array" ref="AY71">IF(AY$4&lt;$D71,0,IF(AY$4&gt;$F$21,0,IF(AY$4=$F$21,$F71-SUM($Z71:AX71),MIN($F71*INDEX($AA$24:$DB$24,AY$4-$D71+1),$F71-SUM($Z71:AX71)))))</f>
        <v/>
      </c>
      <c r="AZ71" s="91">
        <f t="array" ref="AZ71">IF(AZ$4&lt;$D71,0,IF(AZ$4&gt;$F$21,0,IF(AZ$4=$F$21,$F71-SUM($Z71:AY71),MIN($F71*INDEX($AA$24:$DB$24,AZ$4-$D71+1),$F71-SUM($Z71:AY71)))))</f>
        <v/>
      </c>
      <c r="BA71" s="91">
        <f t="array" ref="BA71">IF(BA$4&lt;$D71,0,IF(BA$4&gt;$F$21,0,IF(BA$4=$F$21,$F71-SUM($Z71:AZ71),MIN($F71*INDEX($AA$24:$DB$24,BA$4-$D71+1),$F71-SUM($Z71:AZ71)))))</f>
        <v/>
      </c>
      <c r="BB71" s="91">
        <f t="array" ref="BB71">IF(BB$4&lt;$D71,0,IF(BB$4&gt;$F$21,0,IF(BB$4=$F$21,$F71-SUM($Z71:BA71),MIN($F71*INDEX($AA$24:$DB$24,BB$4-$D71+1),$F71-SUM($Z71:BA71)))))</f>
        <v/>
      </c>
      <c r="BC71" s="91">
        <f t="array" ref="BC71">IF(BC$4&lt;$D71,0,IF(BC$4&gt;$F$21,0,IF(BC$4=$F$21,$F71-SUM($Z71:BB71),MIN($F71*INDEX($AA$24:$DB$24,BC$4-$D71+1),$F71-SUM($Z71:BB71)))))</f>
        <v/>
      </c>
      <c r="BD71" s="91">
        <f t="array" ref="BD71">IF(BD$4&lt;$D71,0,IF(BD$4&gt;$F$21,0,IF(BD$4=$F$21,$F71-SUM($Z71:BC71),MIN($F71*INDEX($AA$24:$DB$24,BD$4-$D71+1),$F71-SUM($Z71:BC71)))))</f>
        <v/>
      </c>
      <c r="BE71" s="91">
        <f t="array" ref="BE71">IF(BE$4&lt;$D71,0,IF(BE$4&gt;$F$21,0,IF(BE$4=$F$21,$F71-SUM($Z71:BD71),MIN($F71*INDEX($AA$24:$DB$24,BE$4-$D71+1),$F71-SUM($Z71:BD71)))))</f>
        <v/>
      </c>
      <c r="BF71" s="91">
        <f t="array" ref="BF71">IF(BF$4&lt;$D71,0,IF(BF$4&gt;$F$21,0,IF(BF$4=$F$21,$F71-SUM($Z71:BE71),MIN($F71*INDEX($AA$24:$DB$24,BF$4-$D71+1),$F71-SUM($Z71:BE71)))))</f>
        <v/>
      </c>
      <c r="BG71" s="91">
        <f t="array" ref="BG71">IF(BG$4&lt;$D71,0,IF(BG$4&gt;$F$21,0,IF(BG$4=$F$21,$F71-SUM($Z71:BF71),MIN($F71*INDEX($AA$24:$DB$24,BG$4-$D71+1),$F71-SUM($Z71:BF71)))))</f>
        <v/>
      </c>
      <c r="BH71" s="91">
        <f t="array" ref="BH71">IF(BH$4&lt;$D71,0,IF(BH$4&gt;$F$21,0,IF(BH$4=$F$21,$F71-SUM($Z71:BG71),MIN($F71*INDEX($AA$24:$DB$24,BH$4-$D71+1),$F71-SUM($Z71:BG71)))))</f>
        <v/>
      </c>
      <c r="BI71" s="91">
        <f t="array" ref="BI71">IF(BI$4&lt;$D71,0,IF(BI$4&gt;$F$21,0,IF(BI$4=$F$21,$F71-SUM($Z71:BH71),MIN($F71*INDEX($AA$24:$DB$24,BI$4-$D71+1),$F71-SUM($Z71:BH71)))))</f>
        <v/>
      </c>
      <c r="BJ71" s="91">
        <f t="array" ref="BJ71">IF(BJ$4&lt;$D71,0,IF(BJ$4&gt;$F$21,0,IF(BJ$4=$F$21,$F71-SUM($Z71:BI71),MIN($F71*INDEX($AA$24:$DB$24,BJ$4-$D71+1),$F71-SUM($Z71:BI71)))))</f>
        <v/>
      </c>
      <c r="BK71" s="91">
        <f t="array" ref="BK71">IF(BK$4&lt;$D71,0,IF(BK$4&gt;$F$21,0,IF(BK$4=$F$21,$F71-SUM($Z71:BJ71),MIN($F71*INDEX($AA$24:$DB$24,BK$4-$D71+1),$F71-SUM($Z71:BJ71)))))</f>
        <v/>
      </c>
      <c r="BL71" s="91">
        <f t="array" ref="BL71">IF(BL$4&lt;$D71,0,IF(BL$4&gt;$F$21,0,IF(BL$4=$F$21,$F71-SUM($Z71:BK71),MIN($F71*INDEX($AA$24:$DB$24,BL$4-$D71+1),$F71-SUM($Z71:BK71)))))</f>
        <v/>
      </c>
      <c r="BM71" s="91">
        <f t="array" ref="BM71">IF(BM$4&lt;$D71,0,IF(BM$4&gt;$F$21,0,IF(BM$4=$F$21,$F71-SUM($Z71:BL71),MIN($F71*INDEX($AA$24:$DB$24,BM$4-$D71+1),$F71-SUM($Z71:BL71)))))</f>
        <v/>
      </c>
      <c r="BN71" s="91">
        <f t="array" ref="BN71">IF(BN$4&lt;$D71,0,IF(BN$4&gt;$F$21,0,IF(BN$4=$F$21,$F71-SUM($Z71:BM71),MIN($F71*INDEX($AA$24:$DB$24,BN$4-$D71+1),$F71-SUM($Z71:BM71)))))</f>
        <v/>
      </c>
      <c r="BO71" s="91">
        <f t="array" ref="BO71">IF(BO$4&lt;$D71,0,IF(BO$4&gt;$F$21,0,IF(BO$4=$F$21,$F71-SUM($Z71:BN71),MIN($F71*INDEX($AA$24:$DB$24,BO$4-$D71+1),$F71-SUM($Z71:BN71)))))</f>
        <v/>
      </c>
      <c r="BP71" s="91">
        <f t="array" ref="BP71">IF(BP$4&lt;$D71,0,IF(BP$4&gt;$F$21,0,IF(BP$4=$F$21,$F71-SUM($Z71:BO71),MIN($F71*INDEX($AA$24:$DB$24,BP$4-$D71+1),$F71-SUM($Z71:BO71)))))</f>
        <v/>
      </c>
      <c r="BQ71" s="91">
        <f t="array" ref="BQ71">IF(BQ$4&lt;$D71,0,IF(BQ$4&gt;$F$21,0,IF(BQ$4=$F$21,$F71-SUM($Z71:BP71),MIN($F71*INDEX($AA$24:$DB$24,BQ$4-$D71+1),$F71-SUM($Z71:BP71)))))</f>
        <v/>
      </c>
      <c r="BR71" s="91">
        <f t="array" ref="BR71">IF(BR$4&lt;$D71,0,IF(BR$4&gt;$F$21,0,IF(BR$4=$F$21,$F71-SUM($Z71:BQ71),MIN($F71*INDEX($AA$24:$DB$24,BR$4-$D71+1),$F71-SUM($Z71:BQ71)))))</f>
        <v/>
      </c>
      <c r="BS71" s="91">
        <f t="array" ref="BS71">IF(BS$4&lt;$D71,0,IF(BS$4&gt;$F$21,0,IF(BS$4=$F$21,$F71-SUM($Z71:BR71),MIN($F71*INDEX($AA$24:$DB$24,BS$4-$D71+1),$F71-SUM($Z71:BR71)))))</f>
        <v/>
      </c>
      <c r="BT71" s="91">
        <f t="array" ref="BT71">IF(BT$4&lt;$D71,0,IF(BT$4&gt;$F$21,0,IF(BT$4=$F$21,$F71-SUM($Z71:BS71),MIN($F71*INDEX($AA$24:$DB$24,BT$4-$D71+1),$F71-SUM($Z71:BS71)))))</f>
        <v/>
      </c>
      <c r="BU71" s="91">
        <f t="array" ref="BU71">IF(BU$4&lt;$D71,0,IF(BU$4&gt;$F$21,0,IF(BU$4=$F$21,$F71-SUM($Z71:BT71),MIN($F71*INDEX($AA$24:$DB$24,BU$4-$D71+1),$F71-SUM($Z71:BT71)))))</f>
        <v/>
      </c>
      <c r="BV71" s="91">
        <f t="array" ref="BV71">IF(BV$4&lt;$D71,0,IF(BV$4&gt;$F$21,0,IF(BV$4=$F$21,$F71-SUM($Z71:BU71),MIN($F71*INDEX($AA$24:$DB$24,BV$4-$D71+1),$F71-SUM($Z71:BU71)))))</f>
        <v/>
      </c>
      <c r="BW71" s="91">
        <f t="array" ref="BW71">IF(BW$4&lt;$D71,0,IF(BW$4&gt;$F$21,0,IF(BW$4=$F$21,$F71-SUM($Z71:BV71),MIN($F71*INDEX($AA$24:$DB$24,BW$4-$D71+1),$F71-SUM($Z71:BV71)))))</f>
        <v/>
      </c>
      <c r="BX71" s="91">
        <f t="array" ref="BX71">IF(BX$4&lt;$D71,0,IF(BX$4&gt;$F$21,0,IF(BX$4=$F$21,$F71-SUM($Z71:BW71),MIN($F71*INDEX($AA$24:$DB$24,BX$4-$D71+1),$F71-SUM($Z71:BW71)))))</f>
        <v/>
      </c>
      <c r="BY71" s="91">
        <f t="array" ref="BY71">IF(BY$4&lt;$D71,0,IF(BY$4&gt;$F$21,0,IF(BY$4=$F$21,$F71-SUM($Z71:BX71),MIN($F71*INDEX($AA$24:$DB$24,BY$4-$D71+1),$F71-SUM($Z71:BX71)))))</f>
        <v/>
      </c>
      <c r="BZ71" s="91">
        <f t="array" ref="BZ71">IF(BZ$4&lt;$D71,0,IF(BZ$4&gt;$F$21,0,IF(BZ$4=$F$21,$F71-SUM($Z71:BY71),MIN($F71*INDEX($AA$24:$DB$24,BZ$4-$D71+1),$F71-SUM($Z71:BY71)))))</f>
        <v/>
      </c>
      <c r="CA71" s="91">
        <f t="array" ref="CA71">IF(CA$4&lt;$D71,0,IF(CA$4&gt;$F$21,0,IF(CA$4=$F$21,$F71-SUM($Z71:BZ71),MIN($F71*INDEX($AA$24:$DB$24,CA$4-$D71+1),$F71-SUM($Z71:BZ71)))))</f>
        <v/>
      </c>
      <c r="CB71" s="91">
        <f t="array" ref="CB71">IF(CB$4&lt;$D71,0,IF(CB$4&gt;$F$21,0,IF(CB$4=$F$21,$F71-SUM($Z71:CA71),MIN($F71*INDEX($AA$24:$DB$24,CB$4-$D71+1),$F71-SUM($Z71:CA71)))))</f>
        <v/>
      </c>
      <c r="CC71" s="91">
        <f t="array" ref="CC71">IF(CC$4&lt;$D71,0,IF(CC$4&gt;$F$21,0,IF(CC$4=$F$21,$F71-SUM($Z71:CB71),MIN($F71*INDEX($AA$24:$DB$24,CC$4-$D71+1),$F71-SUM($Z71:CB71)))))</f>
        <v/>
      </c>
      <c r="CD71" s="91">
        <f t="array" ref="CD71">IF(CD$4&lt;$D71,0,IF(CD$4&gt;$F$21,0,IF(CD$4=$F$21,$F71-SUM($Z71:CC71),MIN($F71*INDEX($AA$24:$DB$24,CD$4-$D71+1),$F71-SUM($Z71:CC71)))))</f>
        <v/>
      </c>
      <c r="CE71" s="91">
        <f t="array" ref="CE71">IF(CE$4&lt;$D71,0,IF(CE$4&gt;$F$21,0,IF(CE$4=$F$21,$F71-SUM($Z71:CD71),MIN($F71*INDEX($AA$24:$DB$24,CE$4-$D71+1),$F71-SUM($Z71:CD71)))))</f>
        <v/>
      </c>
      <c r="CF71" s="91">
        <f t="array" ref="CF71">IF(CF$4&lt;$D71,0,IF(CF$4&gt;$F$21,0,IF(CF$4=$F$21,$F71-SUM($Z71:CE71),MIN($F71*INDEX($AA$24:$DB$24,CF$4-$D71+1),$F71-SUM($Z71:CE71)))))</f>
        <v/>
      </c>
      <c r="CG71" s="91">
        <f t="array" ref="CG71">IF(CG$4&lt;$D71,0,IF(CG$4&gt;$F$21,0,IF(CG$4=$F$21,$F71-SUM($Z71:CF71),MIN($F71*INDEX($AA$24:$DB$24,CG$4-$D71+1),$F71-SUM($Z71:CF71)))))</f>
        <v/>
      </c>
      <c r="CH71" s="91">
        <f t="array" ref="CH71">IF(CH$4&lt;$D71,0,IF(CH$4&gt;$F$21,0,IF(CH$4=$F$21,$F71-SUM($Z71:CG71),MIN($F71*INDEX($AA$24:$DB$24,CH$4-$D71+1),$F71-SUM($Z71:CG71)))))</f>
        <v/>
      </c>
      <c r="CI71" s="91">
        <f t="array" ref="CI71">IF(CI$4&lt;$D71,0,IF(CI$4&gt;$F$21,0,IF(CI$4=$F$21,$F71-SUM($Z71:CH71),MIN($F71*INDEX($AA$24:$DB$24,CI$4-$D71+1),$F71-SUM($Z71:CH71)))))</f>
        <v/>
      </c>
      <c r="CJ71" s="91">
        <f t="array" ref="CJ71">IF(CJ$4&lt;$D71,0,IF(CJ$4&gt;$F$21,0,IF(CJ$4=$F$21,$F71-SUM($Z71:CI71),MIN($F71*INDEX($AA$24:$DB$24,CJ$4-$D71+1),$F71-SUM($Z71:CI71)))))</f>
        <v/>
      </c>
      <c r="CK71" s="91">
        <f t="array" ref="CK71">IF(CK$4&lt;$D71,0,IF(CK$4&gt;$F$21,0,IF(CK$4=$F$21,$F71-SUM($Z71:CJ71),MIN($F71*INDEX($AA$24:$DB$24,CK$4-$D71+1),$F71-SUM($Z71:CJ71)))))</f>
        <v/>
      </c>
      <c r="CL71" s="91">
        <f t="array" ref="CL71">IF(CL$4&lt;$D71,0,IF(CL$4&gt;$F$21,0,IF(CL$4=$F$21,$F71-SUM($Z71:CK71),MIN($F71*INDEX($AA$24:$DB$24,CL$4-$D71+1),$F71-SUM($Z71:CK71)))))</f>
        <v/>
      </c>
      <c r="CM71" s="91">
        <f t="array" ref="CM71">IF(CM$4&lt;$D71,0,IF(CM$4&gt;$F$21,0,IF(CM$4=$F$21,$F71-SUM($Z71:CL71),MIN($F71*INDEX($AA$24:$DB$24,CM$4-$D71+1),$F71-SUM($Z71:CL71)))))</f>
        <v/>
      </c>
      <c r="CN71" s="91">
        <f t="array" ref="CN71">IF(CN$4&lt;$D71,0,IF(CN$4&gt;$F$21,0,IF(CN$4=$F$21,$F71-SUM($Z71:CM71),MIN($F71*INDEX($AA$24:$DB$24,CN$4-$D71+1),$F71-SUM($Z71:CM71)))))</f>
        <v/>
      </c>
      <c r="CO71" s="91">
        <f t="array" ref="CO71">IF(CO$4&lt;$D71,0,IF(CO$4&gt;$F$21,0,IF(CO$4=$F$21,$F71-SUM($Z71:CN71),MIN($F71*INDEX($AA$24:$DB$24,CO$4-$D71+1),$F71-SUM($Z71:CN71)))))</f>
        <v/>
      </c>
      <c r="CP71" s="91">
        <f t="array" ref="CP71">IF(CP$4&lt;$D71,0,IF(CP$4&gt;$F$21,0,IF(CP$4=$F$21,$F71-SUM($Z71:CO71),MIN($F71*INDEX($AA$24:$DB$24,CP$4-$D71+1),$F71-SUM($Z71:CO71)))))</f>
        <v/>
      </c>
      <c r="CQ71" s="91">
        <f t="array" ref="CQ71">IF(CQ$4&lt;$D71,0,IF(CQ$4&gt;$F$21,0,IF(CQ$4=$F$21,$F71-SUM($Z71:CP71),MIN($F71*INDEX($AA$24:$DB$24,CQ$4-$D71+1),$F71-SUM($Z71:CP71)))))</f>
        <v/>
      </c>
      <c r="CR71" s="91">
        <f t="array" ref="CR71">IF(CR$4&lt;$D71,0,IF(CR$4&gt;$F$21,0,IF(CR$4=$F$21,$F71-SUM($Z71:CQ71),MIN($F71*INDEX($AA$24:$DB$24,CR$4-$D71+1),$F71-SUM($Z71:CQ71)))))</f>
        <v/>
      </c>
      <c r="CS71" s="91">
        <f t="array" ref="CS71">IF(CS$4&lt;$D71,0,IF(CS$4&gt;$F$21,0,IF(CS$4=$F$21,$F71-SUM($Z71:CR71),MIN($F71*INDEX($AA$24:$DB$24,CS$4-$D71+1),$F71-SUM($Z71:CR71)))))</f>
        <v/>
      </c>
      <c r="CT71" s="91">
        <f t="array" ref="CT71">IF(CT$4&lt;$D71,0,IF(CT$4&gt;$F$21,0,IF(CT$4=$F$21,$F71-SUM($Z71:CS71),MIN($F71*INDEX($AA$24:$DB$24,CT$4-$D71+1),$F71-SUM($Z71:CS71)))))</f>
        <v/>
      </c>
      <c r="CU71" s="91">
        <f t="array" ref="CU71">IF(CU$4&lt;$D71,0,IF(CU$4&gt;$F$21,0,IF(CU$4=$F$21,$F71-SUM($Z71:CT71),MIN($F71*INDEX($AA$24:$DB$24,CU$4-$D71+1),$F71-SUM($Z71:CT71)))))</f>
        <v/>
      </c>
      <c r="CV71" s="91">
        <f t="array" ref="CV71">IF(CV$4&lt;$D71,0,IF(CV$4&gt;$F$21,0,IF(CV$4=$F$21,$F71-SUM($Z71:CU71),MIN($F71*INDEX($AA$24:$DB$24,CV$4-$D71+1),$F71-SUM($Z71:CU71)))))</f>
        <v/>
      </c>
      <c r="CW71" s="91">
        <f t="array" ref="CW71">IF(CW$4&lt;$D71,0,IF(CW$4&gt;$F$21,0,IF(CW$4=$F$21,$F71-SUM($Z71:CV71),MIN($F71*INDEX($AA$24:$DB$24,CW$4-$D71+1),$F71-SUM($Z71:CV71)))))</f>
        <v/>
      </c>
      <c r="CX71" s="91">
        <f t="array" ref="CX71">IF(CX$4&lt;$D71,0,IF(CX$4&gt;$F$21,0,IF(CX$4=$F$21,$F71-SUM($Z71:CW71),MIN($F71*INDEX($AA$24:$DB$24,CX$4-$D71+1),$F71-SUM($Z71:CW71)))))</f>
        <v/>
      </c>
      <c r="CY71" s="91">
        <f t="array" ref="CY71">IF(CY$4&lt;$D71,0,IF(CY$4&gt;$F$21,0,IF(CY$4=$F$21,$F71-SUM($Z71:CX71),MIN($F71*INDEX($AA$24:$DB$24,CY$4-$D71+1),$F71-SUM($Z71:CX71)))))</f>
        <v/>
      </c>
      <c r="CZ71" s="91">
        <f t="array" ref="CZ71">IF(CZ$4&lt;$D71,0,IF(CZ$4&gt;$F$21,0,IF(CZ$4=$F$21,$F71-SUM($Z71:CY71),MIN($F71*INDEX($AA$24:$DB$24,CZ$4-$D71+1),$F71-SUM($Z71:CY71)))))</f>
        <v/>
      </c>
      <c r="DA71" s="91">
        <f t="array" ref="DA71">IF(DA$4&lt;$D71,0,IF(DA$4&gt;$F$21,0,IF(DA$4=$F$21,$F71-SUM($Z71:CZ71),MIN($F71*INDEX($AA$24:$DB$24,DA$4-$D71+1),$F71-SUM($Z71:CZ71)))))</f>
        <v/>
      </c>
      <c r="DB71" s="91">
        <f t="array" ref="DB71">IF(DB$4&lt;$D71,0,IF(DB$4&gt;$F$21,0,IF(DB$4=$F$21,$F71-SUM($Z71:DA71),MIN($F71*INDEX($AA$24:$DB$24,DB$4-$D71+1),$F71-SUM($Z71:DA71)))))</f>
        <v/>
      </c>
    </row>
    <row r="72" outlineLevel="3">
      <c r="D72" s="2" t="n">
        <v>47</v>
      </c>
      <c r="E72" s="2" t="inlineStr">
        <is>
          <t>Total Capex Year 47</t>
        </is>
      </c>
      <c r="F72" s="87" t="n">
        <v>0</v>
      </c>
      <c r="G72" s="87">
        <f>SUM(AA72:DB72)-F72</f>
        <v/>
      </c>
      <c r="AA72" s="91">
        <f t="array" ref="AA72">IF(AA$4&lt;$D72,0,IF(AA$4&gt;$F$21,0,IF(AA$4=$F$21,$F72-SUM($Z72:Z72),MIN($F72*INDEX($AA$24:$DB$24,AA$4-$D72+1),$F72-SUM($Z72:Z72)))))</f>
        <v/>
      </c>
      <c r="AB72" s="91">
        <f t="array" ref="AB72">IF(AB$4&lt;$D72,0,IF(AB$4&gt;$F$21,0,IF(AB$4=$F$21,$F72-SUM($Z72:AA72),MIN($F72*INDEX($AA$24:$DB$24,AB$4-$D72+1),$F72-SUM($Z72:AA72)))))</f>
        <v/>
      </c>
      <c r="AC72" s="91">
        <f t="array" ref="AC72">IF(AC$4&lt;$D72,0,IF(AC$4&gt;$F$21,0,IF(AC$4=$F$21,$F72-SUM($Z72:AB72),MIN($F72*INDEX($AA$24:$DB$24,AC$4-$D72+1),$F72-SUM($Z72:AB72)))))</f>
        <v/>
      </c>
      <c r="AD72" s="91">
        <f t="array" ref="AD72">IF(AD$4&lt;$D72,0,IF(AD$4&gt;$F$21,0,IF(AD$4=$F$21,$F72-SUM($Z72:AC72),MIN($F72*INDEX($AA$24:$DB$24,AD$4-$D72+1),$F72-SUM($Z72:AC72)))))</f>
        <v/>
      </c>
      <c r="AE72" s="91">
        <f t="array" ref="AE72">IF(AE$4&lt;$D72,0,IF(AE$4&gt;$F$21,0,IF(AE$4=$F$21,$F72-SUM($Z72:AD72),MIN($F72*INDEX($AA$24:$DB$24,AE$4-$D72+1),$F72-SUM($Z72:AD72)))))</f>
        <v/>
      </c>
      <c r="AF72" s="91">
        <f t="array" ref="AF72">IF(AF$4&lt;$D72,0,IF(AF$4&gt;$F$21,0,IF(AF$4=$F$21,$F72-SUM($Z72:AE72),MIN($F72*INDEX($AA$24:$DB$24,AF$4-$D72+1),$F72-SUM($Z72:AE72)))))</f>
        <v/>
      </c>
      <c r="AG72" s="91">
        <f t="array" ref="AG72">IF(AG$4&lt;$D72,0,IF(AG$4&gt;$F$21,0,IF(AG$4=$F$21,$F72-SUM($Z72:AF72),MIN($F72*INDEX($AA$24:$DB$24,AG$4-$D72+1),$F72-SUM($Z72:AF72)))))</f>
        <v/>
      </c>
      <c r="AH72" s="91">
        <f t="array" ref="AH72">IF(AH$4&lt;$D72,0,IF(AH$4&gt;$F$21,0,IF(AH$4=$F$21,$F72-SUM($Z72:AG72),MIN($F72*INDEX($AA$24:$DB$24,AH$4-$D72+1),$F72-SUM($Z72:AG72)))))</f>
        <v/>
      </c>
      <c r="AI72" s="91">
        <f t="array" ref="AI72">IF(AI$4&lt;$D72,0,IF(AI$4&gt;$F$21,0,IF(AI$4=$F$21,$F72-SUM($Z72:AH72),MIN($F72*INDEX($AA$24:$DB$24,AI$4-$D72+1),$F72-SUM($Z72:AH72)))))</f>
        <v/>
      </c>
      <c r="AJ72" s="91">
        <f t="array" ref="AJ72">IF(AJ$4&lt;$D72,0,IF(AJ$4&gt;$F$21,0,IF(AJ$4=$F$21,$F72-SUM($Z72:AI72),MIN($F72*INDEX($AA$24:$DB$24,AJ$4-$D72+1),$F72-SUM($Z72:AI72)))))</f>
        <v/>
      </c>
      <c r="AK72" s="91">
        <f t="array" ref="AK72">IF(AK$4&lt;$D72,0,IF(AK$4&gt;$F$21,0,IF(AK$4=$F$21,$F72-SUM($Z72:AJ72),MIN($F72*INDEX($AA$24:$DB$24,AK$4-$D72+1),$F72-SUM($Z72:AJ72)))))</f>
        <v/>
      </c>
      <c r="AL72" s="91">
        <f t="array" ref="AL72">IF(AL$4&lt;$D72,0,IF(AL$4&gt;$F$21,0,IF(AL$4=$F$21,$F72-SUM($Z72:AK72),MIN($F72*INDEX($AA$24:$DB$24,AL$4-$D72+1),$F72-SUM($Z72:AK72)))))</f>
        <v/>
      </c>
      <c r="AM72" s="91">
        <f t="array" ref="AM72">IF(AM$4&lt;$D72,0,IF(AM$4&gt;$F$21,0,IF(AM$4=$F$21,$F72-SUM($Z72:AL72),MIN($F72*INDEX($AA$24:$DB$24,AM$4-$D72+1),$F72-SUM($Z72:AL72)))))</f>
        <v/>
      </c>
      <c r="AN72" s="91">
        <f t="array" ref="AN72">IF(AN$4&lt;$D72,0,IF(AN$4&gt;$F$21,0,IF(AN$4=$F$21,$F72-SUM($Z72:AM72),MIN($F72*INDEX($AA$24:$DB$24,AN$4-$D72+1),$F72-SUM($Z72:AM72)))))</f>
        <v/>
      </c>
      <c r="AO72" s="91">
        <f t="array" ref="AO72">IF(AO$4&lt;$D72,0,IF(AO$4&gt;$F$21,0,IF(AO$4=$F$21,$F72-SUM($Z72:AN72),MIN($F72*INDEX($AA$24:$DB$24,AO$4-$D72+1),$F72-SUM($Z72:AN72)))))</f>
        <v/>
      </c>
      <c r="AP72" s="91">
        <f t="array" ref="AP72">IF(AP$4&lt;$D72,0,IF(AP$4&gt;$F$21,0,IF(AP$4=$F$21,$F72-SUM($Z72:AO72),MIN($F72*INDEX($AA$24:$DB$24,AP$4-$D72+1),$F72-SUM($Z72:AO72)))))</f>
        <v/>
      </c>
      <c r="AQ72" s="91">
        <f t="array" ref="AQ72">IF(AQ$4&lt;$D72,0,IF(AQ$4&gt;$F$21,0,IF(AQ$4=$F$21,$F72-SUM($Z72:AP72),MIN($F72*INDEX($AA$24:$DB$24,AQ$4-$D72+1),$F72-SUM($Z72:AP72)))))</f>
        <v/>
      </c>
      <c r="AR72" s="91">
        <f t="array" ref="AR72">IF(AR$4&lt;$D72,0,IF(AR$4&gt;$F$21,0,IF(AR$4=$F$21,$F72-SUM($Z72:AQ72),MIN($F72*INDEX($AA$24:$DB$24,AR$4-$D72+1),$F72-SUM($Z72:AQ72)))))</f>
        <v/>
      </c>
      <c r="AS72" s="91">
        <f t="array" ref="AS72">IF(AS$4&lt;$D72,0,IF(AS$4&gt;$F$21,0,IF(AS$4=$F$21,$F72-SUM($Z72:AR72),MIN($F72*INDEX($AA$24:$DB$24,AS$4-$D72+1),$F72-SUM($Z72:AR72)))))</f>
        <v/>
      </c>
      <c r="AT72" s="91">
        <f t="array" ref="AT72">IF(AT$4&lt;$D72,0,IF(AT$4&gt;$F$21,0,IF(AT$4=$F$21,$F72-SUM($Z72:AS72),MIN($F72*INDEX($AA$24:$DB$24,AT$4-$D72+1),$F72-SUM($Z72:AS72)))))</f>
        <v/>
      </c>
      <c r="AU72" s="91">
        <f t="array" ref="AU72">IF(AU$4&lt;$D72,0,IF(AU$4&gt;$F$21,0,IF(AU$4=$F$21,$F72-SUM($Z72:AT72),MIN($F72*INDEX($AA$24:$DB$24,AU$4-$D72+1),$F72-SUM($Z72:AT72)))))</f>
        <v/>
      </c>
      <c r="AV72" s="91">
        <f t="array" ref="AV72">IF(AV$4&lt;$D72,0,IF(AV$4&gt;$F$21,0,IF(AV$4=$F$21,$F72-SUM($Z72:AU72),MIN($F72*INDEX($AA$24:$DB$24,AV$4-$D72+1),$F72-SUM($Z72:AU72)))))</f>
        <v/>
      </c>
      <c r="AW72" s="91">
        <f t="array" ref="AW72">IF(AW$4&lt;$D72,0,IF(AW$4&gt;$F$21,0,IF(AW$4=$F$21,$F72-SUM($Z72:AV72),MIN($F72*INDEX($AA$24:$DB$24,AW$4-$D72+1),$F72-SUM($Z72:AV72)))))</f>
        <v/>
      </c>
      <c r="AX72" s="91">
        <f t="array" ref="AX72">IF(AX$4&lt;$D72,0,IF(AX$4&gt;$F$21,0,IF(AX$4=$F$21,$F72-SUM($Z72:AW72),MIN($F72*INDEX($AA$24:$DB$24,AX$4-$D72+1),$F72-SUM($Z72:AW72)))))</f>
        <v/>
      </c>
      <c r="AY72" s="91">
        <f t="array" ref="AY72">IF(AY$4&lt;$D72,0,IF(AY$4&gt;$F$21,0,IF(AY$4=$F$21,$F72-SUM($Z72:AX72),MIN($F72*INDEX($AA$24:$DB$24,AY$4-$D72+1),$F72-SUM($Z72:AX72)))))</f>
        <v/>
      </c>
      <c r="AZ72" s="91">
        <f t="array" ref="AZ72">IF(AZ$4&lt;$D72,0,IF(AZ$4&gt;$F$21,0,IF(AZ$4=$F$21,$F72-SUM($Z72:AY72),MIN($F72*INDEX($AA$24:$DB$24,AZ$4-$D72+1),$F72-SUM($Z72:AY72)))))</f>
        <v/>
      </c>
      <c r="BA72" s="91">
        <f t="array" ref="BA72">IF(BA$4&lt;$D72,0,IF(BA$4&gt;$F$21,0,IF(BA$4=$F$21,$F72-SUM($Z72:AZ72),MIN($F72*INDEX($AA$24:$DB$24,BA$4-$D72+1),$F72-SUM($Z72:AZ72)))))</f>
        <v/>
      </c>
      <c r="BB72" s="91">
        <f t="array" ref="BB72">IF(BB$4&lt;$D72,0,IF(BB$4&gt;$F$21,0,IF(BB$4=$F$21,$F72-SUM($Z72:BA72),MIN($F72*INDEX($AA$24:$DB$24,BB$4-$D72+1),$F72-SUM($Z72:BA72)))))</f>
        <v/>
      </c>
      <c r="BC72" s="91">
        <f t="array" ref="BC72">IF(BC$4&lt;$D72,0,IF(BC$4&gt;$F$21,0,IF(BC$4=$F$21,$F72-SUM($Z72:BB72),MIN($F72*INDEX($AA$24:$DB$24,BC$4-$D72+1),$F72-SUM($Z72:BB72)))))</f>
        <v/>
      </c>
      <c r="BD72" s="91">
        <f t="array" ref="BD72">IF(BD$4&lt;$D72,0,IF(BD$4&gt;$F$21,0,IF(BD$4=$F$21,$F72-SUM($Z72:BC72),MIN($F72*INDEX($AA$24:$DB$24,BD$4-$D72+1),$F72-SUM($Z72:BC72)))))</f>
        <v/>
      </c>
      <c r="BE72" s="91">
        <f t="array" ref="BE72">IF(BE$4&lt;$D72,0,IF(BE$4&gt;$F$21,0,IF(BE$4=$F$21,$F72-SUM($Z72:BD72),MIN($F72*INDEX($AA$24:$DB$24,BE$4-$D72+1),$F72-SUM($Z72:BD72)))))</f>
        <v/>
      </c>
      <c r="BF72" s="91">
        <f t="array" ref="BF72">IF(BF$4&lt;$D72,0,IF(BF$4&gt;$F$21,0,IF(BF$4=$F$21,$F72-SUM($Z72:BE72),MIN($F72*INDEX($AA$24:$DB$24,BF$4-$D72+1),$F72-SUM($Z72:BE72)))))</f>
        <v/>
      </c>
      <c r="BG72" s="91">
        <f t="array" ref="BG72">IF(BG$4&lt;$D72,0,IF(BG$4&gt;$F$21,0,IF(BG$4=$F$21,$F72-SUM($Z72:BF72),MIN($F72*INDEX($AA$24:$DB$24,BG$4-$D72+1),$F72-SUM($Z72:BF72)))))</f>
        <v/>
      </c>
      <c r="BH72" s="91">
        <f t="array" ref="BH72">IF(BH$4&lt;$D72,0,IF(BH$4&gt;$F$21,0,IF(BH$4=$F$21,$F72-SUM($Z72:BG72),MIN($F72*INDEX($AA$24:$DB$24,BH$4-$D72+1),$F72-SUM($Z72:BG72)))))</f>
        <v/>
      </c>
      <c r="BI72" s="91">
        <f t="array" ref="BI72">IF(BI$4&lt;$D72,0,IF(BI$4&gt;$F$21,0,IF(BI$4=$F$21,$F72-SUM($Z72:BH72),MIN($F72*INDEX($AA$24:$DB$24,BI$4-$D72+1),$F72-SUM($Z72:BH72)))))</f>
        <v/>
      </c>
      <c r="BJ72" s="91">
        <f t="array" ref="BJ72">IF(BJ$4&lt;$D72,0,IF(BJ$4&gt;$F$21,0,IF(BJ$4=$F$21,$F72-SUM($Z72:BI72),MIN($F72*INDEX($AA$24:$DB$24,BJ$4-$D72+1),$F72-SUM($Z72:BI72)))))</f>
        <v/>
      </c>
      <c r="BK72" s="91">
        <f t="array" ref="BK72">IF(BK$4&lt;$D72,0,IF(BK$4&gt;$F$21,0,IF(BK$4=$F$21,$F72-SUM($Z72:BJ72),MIN($F72*INDEX($AA$24:$DB$24,BK$4-$D72+1),$F72-SUM($Z72:BJ72)))))</f>
        <v/>
      </c>
      <c r="BL72" s="91">
        <f t="array" ref="BL72">IF(BL$4&lt;$D72,0,IF(BL$4&gt;$F$21,0,IF(BL$4=$F$21,$F72-SUM($Z72:BK72),MIN($F72*INDEX($AA$24:$DB$24,BL$4-$D72+1),$F72-SUM($Z72:BK72)))))</f>
        <v/>
      </c>
      <c r="BM72" s="91">
        <f t="array" ref="BM72">IF(BM$4&lt;$D72,0,IF(BM$4&gt;$F$21,0,IF(BM$4=$F$21,$F72-SUM($Z72:BL72),MIN($F72*INDEX($AA$24:$DB$24,BM$4-$D72+1),$F72-SUM($Z72:BL72)))))</f>
        <v/>
      </c>
      <c r="BN72" s="91">
        <f t="array" ref="BN72">IF(BN$4&lt;$D72,0,IF(BN$4&gt;$F$21,0,IF(BN$4=$F$21,$F72-SUM($Z72:BM72),MIN($F72*INDEX($AA$24:$DB$24,BN$4-$D72+1),$F72-SUM($Z72:BM72)))))</f>
        <v/>
      </c>
      <c r="BO72" s="91">
        <f t="array" ref="BO72">IF(BO$4&lt;$D72,0,IF(BO$4&gt;$F$21,0,IF(BO$4=$F$21,$F72-SUM($Z72:BN72),MIN($F72*INDEX($AA$24:$DB$24,BO$4-$D72+1),$F72-SUM($Z72:BN72)))))</f>
        <v/>
      </c>
      <c r="BP72" s="91">
        <f t="array" ref="BP72">IF(BP$4&lt;$D72,0,IF(BP$4&gt;$F$21,0,IF(BP$4=$F$21,$F72-SUM($Z72:BO72),MIN($F72*INDEX($AA$24:$DB$24,BP$4-$D72+1),$F72-SUM($Z72:BO72)))))</f>
        <v/>
      </c>
      <c r="BQ72" s="91">
        <f t="array" ref="BQ72">IF(BQ$4&lt;$D72,0,IF(BQ$4&gt;$F$21,0,IF(BQ$4=$F$21,$F72-SUM($Z72:BP72),MIN($F72*INDEX($AA$24:$DB$24,BQ$4-$D72+1),$F72-SUM($Z72:BP72)))))</f>
        <v/>
      </c>
      <c r="BR72" s="91">
        <f t="array" ref="BR72">IF(BR$4&lt;$D72,0,IF(BR$4&gt;$F$21,0,IF(BR$4=$F$21,$F72-SUM($Z72:BQ72),MIN($F72*INDEX($AA$24:$DB$24,BR$4-$D72+1),$F72-SUM($Z72:BQ72)))))</f>
        <v/>
      </c>
      <c r="BS72" s="91">
        <f t="array" ref="BS72">IF(BS$4&lt;$D72,0,IF(BS$4&gt;$F$21,0,IF(BS$4=$F$21,$F72-SUM($Z72:BR72),MIN($F72*INDEX($AA$24:$DB$24,BS$4-$D72+1),$F72-SUM($Z72:BR72)))))</f>
        <v/>
      </c>
      <c r="BT72" s="91">
        <f t="array" ref="BT72">IF(BT$4&lt;$D72,0,IF(BT$4&gt;$F$21,0,IF(BT$4=$F$21,$F72-SUM($Z72:BS72),MIN($F72*INDEX($AA$24:$DB$24,BT$4-$D72+1),$F72-SUM($Z72:BS72)))))</f>
        <v/>
      </c>
      <c r="BU72" s="91">
        <f t="array" ref="BU72">IF(BU$4&lt;$D72,0,IF(BU$4&gt;$F$21,0,IF(BU$4=$F$21,$F72-SUM($Z72:BT72),MIN($F72*INDEX($AA$24:$DB$24,BU$4-$D72+1),$F72-SUM($Z72:BT72)))))</f>
        <v/>
      </c>
      <c r="BV72" s="91">
        <f t="array" ref="BV72">IF(BV$4&lt;$D72,0,IF(BV$4&gt;$F$21,0,IF(BV$4=$F$21,$F72-SUM($Z72:BU72),MIN($F72*INDEX($AA$24:$DB$24,BV$4-$D72+1),$F72-SUM($Z72:BU72)))))</f>
        <v/>
      </c>
      <c r="BW72" s="91">
        <f t="array" ref="BW72">IF(BW$4&lt;$D72,0,IF(BW$4&gt;$F$21,0,IF(BW$4=$F$21,$F72-SUM($Z72:BV72),MIN($F72*INDEX($AA$24:$DB$24,BW$4-$D72+1),$F72-SUM($Z72:BV72)))))</f>
        <v/>
      </c>
      <c r="BX72" s="91">
        <f t="array" ref="BX72">IF(BX$4&lt;$D72,0,IF(BX$4&gt;$F$21,0,IF(BX$4=$F$21,$F72-SUM($Z72:BW72),MIN($F72*INDEX($AA$24:$DB$24,BX$4-$D72+1),$F72-SUM($Z72:BW72)))))</f>
        <v/>
      </c>
      <c r="BY72" s="91">
        <f t="array" ref="BY72">IF(BY$4&lt;$D72,0,IF(BY$4&gt;$F$21,0,IF(BY$4=$F$21,$F72-SUM($Z72:BX72),MIN($F72*INDEX($AA$24:$DB$24,BY$4-$D72+1),$F72-SUM($Z72:BX72)))))</f>
        <v/>
      </c>
      <c r="BZ72" s="91">
        <f t="array" ref="BZ72">IF(BZ$4&lt;$D72,0,IF(BZ$4&gt;$F$21,0,IF(BZ$4=$F$21,$F72-SUM($Z72:BY72),MIN($F72*INDEX($AA$24:$DB$24,BZ$4-$D72+1),$F72-SUM($Z72:BY72)))))</f>
        <v/>
      </c>
      <c r="CA72" s="91">
        <f t="array" ref="CA72">IF(CA$4&lt;$D72,0,IF(CA$4&gt;$F$21,0,IF(CA$4=$F$21,$F72-SUM($Z72:BZ72),MIN($F72*INDEX($AA$24:$DB$24,CA$4-$D72+1),$F72-SUM($Z72:BZ72)))))</f>
        <v/>
      </c>
      <c r="CB72" s="91">
        <f t="array" ref="CB72">IF(CB$4&lt;$D72,0,IF(CB$4&gt;$F$21,0,IF(CB$4=$F$21,$F72-SUM($Z72:CA72),MIN($F72*INDEX($AA$24:$DB$24,CB$4-$D72+1),$F72-SUM($Z72:CA72)))))</f>
        <v/>
      </c>
      <c r="CC72" s="91">
        <f t="array" ref="CC72">IF(CC$4&lt;$D72,0,IF(CC$4&gt;$F$21,0,IF(CC$4=$F$21,$F72-SUM($Z72:CB72),MIN($F72*INDEX($AA$24:$DB$24,CC$4-$D72+1),$F72-SUM($Z72:CB72)))))</f>
        <v/>
      </c>
      <c r="CD72" s="91">
        <f t="array" ref="CD72">IF(CD$4&lt;$D72,0,IF(CD$4&gt;$F$21,0,IF(CD$4=$F$21,$F72-SUM($Z72:CC72),MIN($F72*INDEX($AA$24:$DB$24,CD$4-$D72+1),$F72-SUM($Z72:CC72)))))</f>
        <v/>
      </c>
      <c r="CE72" s="91">
        <f t="array" ref="CE72">IF(CE$4&lt;$D72,0,IF(CE$4&gt;$F$21,0,IF(CE$4=$F$21,$F72-SUM($Z72:CD72),MIN($F72*INDEX($AA$24:$DB$24,CE$4-$D72+1),$F72-SUM($Z72:CD72)))))</f>
        <v/>
      </c>
      <c r="CF72" s="91">
        <f t="array" ref="CF72">IF(CF$4&lt;$D72,0,IF(CF$4&gt;$F$21,0,IF(CF$4=$F$21,$F72-SUM($Z72:CE72),MIN($F72*INDEX($AA$24:$DB$24,CF$4-$D72+1),$F72-SUM($Z72:CE72)))))</f>
        <v/>
      </c>
      <c r="CG72" s="91">
        <f t="array" ref="CG72">IF(CG$4&lt;$D72,0,IF(CG$4&gt;$F$21,0,IF(CG$4=$F$21,$F72-SUM($Z72:CF72),MIN($F72*INDEX($AA$24:$DB$24,CG$4-$D72+1),$F72-SUM($Z72:CF72)))))</f>
        <v/>
      </c>
      <c r="CH72" s="91">
        <f t="array" ref="CH72">IF(CH$4&lt;$D72,0,IF(CH$4&gt;$F$21,0,IF(CH$4=$F$21,$F72-SUM($Z72:CG72),MIN($F72*INDEX($AA$24:$DB$24,CH$4-$D72+1),$F72-SUM($Z72:CG72)))))</f>
        <v/>
      </c>
      <c r="CI72" s="91">
        <f t="array" ref="CI72">IF(CI$4&lt;$D72,0,IF(CI$4&gt;$F$21,0,IF(CI$4=$F$21,$F72-SUM($Z72:CH72),MIN($F72*INDEX($AA$24:$DB$24,CI$4-$D72+1),$F72-SUM($Z72:CH72)))))</f>
        <v/>
      </c>
      <c r="CJ72" s="91">
        <f t="array" ref="CJ72">IF(CJ$4&lt;$D72,0,IF(CJ$4&gt;$F$21,0,IF(CJ$4=$F$21,$F72-SUM($Z72:CI72),MIN($F72*INDEX($AA$24:$DB$24,CJ$4-$D72+1),$F72-SUM($Z72:CI72)))))</f>
        <v/>
      </c>
      <c r="CK72" s="91">
        <f t="array" ref="CK72">IF(CK$4&lt;$D72,0,IF(CK$4&gt;$F$21,0,IF(CK$4=$F$21,$F72-SUM($Z72:CJ72),MIN($F72*INDEX($AA$24:$DB$24,CK$4-$D72+1),$F72-SUM($Z72:CJ72)))))</f>
        <v/>
      </c>
      <c r="CL72" s="91">
        <f t="array" ref="CL72">IF(CL$4&lt;$D72,0,IF(CL$4&gt;$F$21,0,IF(CL$4=$F$21,$F72-SUM($Z72:CK72),MIN($F72*INDEX($AA$24:$DB$24,CL$4-$D72+1),$F72-SUM($Z72:CK72)))))</f>
        <v/>
      </c>
      <c r="CM72" s="91">
        <f t="array" ref="CM72">IF(CM$4&lt;$D72,0,IF(CM$4&gt;$F$21,0,IF(CM$4=$F$21,$F72-SUM($Z72:CL72),MIN($F72*INDEX($AA$24:$DB$24,CM$4-$D72+1),$F72-SUM($Z72:CL72)))))</f>
        <v/>
      </c>
      <c r="CN72" s="91">
        <f t="array" ref="CN72">IF(CN$4&lt;$D72,0,IF(CN$4&gt;$F$21,0,IF(CN$4=$F$21,$F72-SUM($Z72:CM72),MIN($F72*INDEX($AA$24:$DB$24,CN$4-$D72+1),$F72-SUM($Z72:CM72)))))</f>
        <v/>
      </c>
      <c r="CO72" s="91">
        <f t="array" ref="CO72">IF(CO$4&lt;$D72,0,IF(CO$4&gt;$F$21,0,IF(CO$4=$F$21,$F72-SUM($Z72:CN72),MIN($F72*INDEX($AA$24:$DB$24,CO$4-$D72+1),$F72-SUM($Z72:CN72)))))</f>
        <v/>
      </c>
      <c r="CP72" s="91">
        <f t="array" ref="CP72">IF(CP$4&lt;$D72,0,IF(CP$4&gt;$F$21,0,IF(CP$4=$F$21,$F72-SUM($Z72:CO72),MIN($F72*INDEX($AA$24:$DB$24,CP$4-$D72+1),$F72-SUM($Z72:CO72)))))</f>
        <v/>
      </c>
      <c r="CQ72" s="91">
        <f t="array" ref="CQ72">IF(CQ$4&lt;$D72,0,IF(CQ$4&gt;$F$21,0,IF(CQ$4=$F$21,$F72-SUM($Z72:CP72),MIN($F72*INDEX($AA$24:$DB$24,CQ$4-$D72+1),$F72-SUM($Z72:CP72)))))</f>
        <v/>
      </c>
      <c r="CR72" s="91">
        <f t="array" ref="CR72">IF(CR$4&lt;$D72,0,IF(CR$4&gt;$F$21,0,IF(CR$4=$F$21,$F72-SUM($Z72:CQ72),MIN($F72*INDEX($AA$24:$DB$24,CR$4-$D72+1),$F72-SUM($Z72:CQ72)))))</f>
        <v/>
      </c>
      <c r="CS72" s="91">
        <f t="array" ref="CS72">IF(CS$4&lt;$D72,0,IF(CS$4&gt;$F$21,0,IF(CS$4=$F$21,$F72-SUM($Z72:CR72),MIN($F72*INDEX($AA$24:$DB$24,CS$4-$D72+1),$F72-SUM($Z72:CR72)))))</f>
        <v/>
      </c>
      <c r="CT72" s="91">
        <f t="array" ref="CT72">IF(CT$4&lt;$D72,0,IF(CT$4&gt;$F$21,0,IF(CT$4=$F$21,$F72-SUM($Z72:CS72),MIN($F72*INDEX($AA$24:$DB$24,CT$4-$D72+1),$F72-SUM($Z72:CS72)))))</f>
        <v/>
      </c>
      <c r="CU72" s="91">
        <f t="array" ref="CU72">IF(CU$4&lt;$D72,0,IF(CU$4&gt;$F$21,0,IF(CU$4=$F$21,$F72-SUM($Z72:CT72),MIN($F72*INDEX($AA$24:$DB$24,CU$4-$D72+1),$F72-SUM($Z72:CT72)))))</f>
        <v/>
      </c>
      <c r="CV72" s="91">
        <f t="array" ref="CV72">IF(CV$4&lt;$D72,0,IF(CV$4&gt;$F$21,0,IF(CV$4=$F$21,$F72-SUM($Z72:CU72),MIN($F72*INDEX($AA$24:$DB$24,CV$4-$D72+1),$F72-SUM($Z72:CU72)))))</f>
        <v/>
      </c>
      <c r="CW72" s="91">
        <f t="array" ref="CW72">IF(CW$4&lt;$D72,0,IF(CW$4&gt;$F$21,0,IF(CW$4=$F$21,$F72-SUM($Z72:CV72),MIN($F72*INDEX($AA$24:$DB$24,CW$4-$D72+1),$F72-SUM($Z72:CV72)))))</f>
        <v/>
      </c>
      <c r="CX72" s="91">
        <f t="array" ref="CX72">IF(CX$4&lt;$D72,0,IF(CX$4&gt;$F$21,0,IF(CX$4=$F$21,$F72-SUM($Z72:CW72),MIN($F72*INDEX($AA$24:$DB$24,CX$4-$D72+1),$F72-SUM($Z72:CW72)))))</f>
        <v/>
      </c>
      <c r="CY72" s="91">
        <f t="array" ref="CY72">IF(CY$4&lt;$D72,0,IF(CY$4&gt;$F$21,0,IF(CY$4=$F$21,$F72-SUM($Z72:CX72),MIN($F72*INDEX($AA$24:$DB$24,CY$4-$D72+1),$F72-SUM($Z72:CX72)))))</f>
        <v/>
      </c>
      <c r="CZ72" s="91">
        <f t="array" ref="CZ72">IF(CZ$4&lt;$D72,0,IF(CZ$4&gt;$F$21,0,IF(CZ$4=$F$21,$F72-SUM($Z72:CY72),MIN($F72*INDEX($AA$24:$DB$24,CZ$4-$D72+1),$F72-SUM($Z72:CY72)))))</f>
        <v/>
      </c>
      <c r="DA72" s="91">
        <f t="array" ref="DA72">IF(DA$4&lt;$D72,0,IF(DA$4&gt;$F$21,0,IF(DA$4=$F$21,$F72-SUM($Z72:CZ72),MIN($F72*INDEX($AA$24:$DB$24,DA$4-$D72+1),$F72-SUM($Z72:CZ72)))))</f>
        <v/>
      </c>
      <c r="DB72" s="91">
        <f t="array" ref="DB72">IF(DB$4&lt;$D72,0,IF(DB$4&gt;$F$21,0,IF(DB$4=$F$21,$F72-SUM($Z72:DA72),MIN($F72*INDEX($AA$24:$DB$24,DB$4-$D72+1),$F72-SUM($Z72:DA72)))))</f>
        <v/>
      </c>
    </row>
    <row r="73" outlineLevel="3">
      <c r="D73" s="2" t="n">
        <v>48</v>
      </c>
      <c r="E73" s="2" t="inlineStr">
        <is>
          <t>Total Capex Year 48</t>
        </is>
      </c>
      <c r="F73" s="87" t="n">
        <v>0</v>
      </c>
      <c r="G73" s="87">
        <f>SUM(AA73:DB73)-F73</f>
        <v/>
      </c>
      <c r="AA73" s="91">
        <f t="array" ref="AA73">IF(AA$4&lt;$D73,0,IF(AA$4&gt;$F$21,0,IF(AA$4=$F$21,$F73-SUM($Z73:Z73),MIN($F73*INDEX($AA$24:$DB$24,AA$4-$D73+1),$F73-SUM($Z73:Z73)))))</f>
        <v/>
      </c>
      <c r="AB73" s="91">
        <f t="array" ref="AB73">IF(AB$4&lt;$D73,0,IF(AB$4&gt;$F$21,0,IF(AB$4=$F$21,$F73-SUM($Z73:AA73),MIN($F73*INDEX($AA$24:$DB$24,AB$4-$D73+1),$F73-SUM($Z73:AA73)))))</f>
        <v/>
      </c>
      <c r="AC73" s="91">
        <f t="array" ref="AC73">IF(AC$4&lt;$D73,0,IF(AC$4&gt;$F$21,0,IF(AC$4=$F$21,$F73-SUM($Z73:AB73),MIN($F73*INDEX($AA$24:$DB$24,AC$4-$D73+1),$F73-SUM($Z73:AB73)))))</f>
        <v/>
      </c>
      <c r="AD73" s="91">
        <f t="array" ref="AD73">IF(AD$4&lt;$D73,0,IF(AD$4&gt;$F$21,0,IF(AD$4=$F$21,$F73-SUM($Z73:AC73),MIN($F73*INDEX($AA$24:$DB$24,AD$4-$D73+1),$F73-SUM($Z73:AC73)))))</f>
        <v/>
      </c>
      <c r="AE73" s="91">
        <f t="array" ref="AE73">IF(AE$4&lt;$D73,0,IF(AE$4&gt;$F$21,0,IF(AE$4=$F$21,$F73-SUM($Z73:AD73),MIN($F73*INDEX($AA$24:$DB$24,AE$4-$D73+1),$F73-SUM($Z73:AD73)))))</f>
        <v/>
      </c>
      <c r="AF73" s="91">
        <f t="array" ref="AF73">IF(AF$4&lt;$D73,0,IF(AF$4&gt;$F$21,0,IF(AF$4=$F$21,$F73-SUM($Z73:AE73),MIN($F73*INDEX($AA$24:$DB$24,AF$4-$D73+1),$F73-SUM($Z73:AE73)))))</f>
        <v/>
      </c>
      <c r="AG73" s="91">
        <f t="array" ref="AG73">IF(AG$4&lt;$D73,0,IF(AG$4&gt;$F$21,0,IF(AG$4=$F$21,$F73-SUM($Z73:AF73),MIN($F73*INDEX($AA$24:$DB$24,AG$4-$D73+1),$F73-SUM($Z73:AF73)))))</f>
        <v/>
      </c>
      <c r="AH73" s="91">
        <f t="array" ref="AH73">IF(AH$4&lt;$D73,0,IF(AH$4&gt;$F$21,0,IF(AH$4=$F$21,$F73-SUM($Z73:AG73),MIN($F73*INDEX($AA$24:$DB$24,AH$4-$D73+1),$F73-SUM($Z73:AG73)))))</f>
        <v/>
      </c>
      <c r="AI73" s="91">
        <f t="array" ref="AI73">IF(AI$4&lt;$D73,0,IF(AI$4&gt;$F$21,0,IF(AI$4=$F$21,$F73-SUM($Z73:AH73),MIN($F73*INDEX($AA$24:$DB$24,AI$4-$D73+1),$F73-SUM($Z73:AH73)))))</f>
        <v/>
      </c>
      <c r="AJ73" s="91">
        <f t="array" ref="AJ73">IF(AJ$4&lt;$D73,0,IF(AJ$4&gt;$F$21,0,IF(AJ$4=$F$21,$F73-SUM($Z73:AI73),MIN($F73*INDEX($AA$24:$DB$24,AJ$4-$D73+1),$F73-SUM($Z73:AI73)))))</f>
        <v/>
      </c>
      <c r="AK73" s="91">
        <f t="array" ref="AK73">IF(AK$4&lt;$D73,0,IF(AK$4&gt;$F$21,0,IF(AK$4=$F$21,$F73-SUM($Z73:AJ73),MIN($F73*INDEX($AA$24:$DB$24,AK$4-$D73+1),$F73-SUM($Z73:AJ73)))))</f>
        <v/>
      </c>
      <c r="AL73" s="91">
        <f t="array" ref="AL73">IF(AL$4&lt;$D73,0,IF(AL$4&gt;$F$21,0,IF(AL$4=$F$21,$F73-SUM($Z73:AK73),MIN($F73*INDEX($AA$24:$DB$24,AL$4-$D73+1),$F73-SUM($Z73:AK73)))))</f>
        <v/>
      </c>
      <c r="AM73" s="91">
        <f t="array" ref="AM73">IF(AM$4&lt;$D73,0,IF(AM$4&gt;$F$21,0,IF(AM$4=$F$21,$F73-SUM($Z73:AL73),MIN($F73*INDEX($AA$24:$DB$24,AM$4-$D73+1),$F73-SUM($Z73:AL73)))))</f>
        <v/>
      </c>
      <c r="AN73" s="91">
        <f t="array" ref="AN73">IF(AN$4&lt;$D73,0,IF(AN$4&gt;$F$21,0,IF(AN$4=$F$21,$F73-SUM($Z73:AM73),MIN($F73*INDEX($AA$24:$DB$24,AN$4-$D73+1),$F73-SUM($Z73:AM73)))))</f>
        <v/>
      </c>
      <c r="AO73" s="91">
        <f t="array" ref="AO73">IF(AO$4&lt;$D73,0,IF(AO$4&gt;$F$21,0,IF(AO$4=$F$21,$F73-SUM($Z73:AN73),MIN($F73*INDEX($AA$24:$DB$24,AO$4-$D73+1),$F73-SUM($Z73:AN73)))))</f>
        <v/>
      </c>
      <c r="AP73" s="91">
        <f t="array" ref="AP73">IF(AP$4&lt;$D73,0,IF(AP$4&gt;$F$21,0,IF(AP$4=$F$21,$F73-SUM($Z73:AO73),MIN($F73*INDEX($AA$24:$DB$24,AP$4-$D73+1),$F73-SUM($Z73:AO73)))))</f>
        <v/>
      </c>
      <c r="AQ73" s="91">
        <f t="array" ref="AQ73">IF(AQ$4&lt;$D73,0,IF(AQ$4&gt;$F$21,0,IF(AQ$4=$F$21,$F73-SUM($Z73:AP73),MIN($F73*INDEX($AA$24:$DB$24,AQ$4-$D73+1),$F73-SUM($Z73:AP73)))))</f>
        <v/>
      </c>
      <c r="AR73" s="91">
        <f t="array" ref="AR73">IF(AR$4&lt;$D73,0,IF(AR$4&gt;$F$21,0,IF(AR$4=$F$21,$F73-SUM($Z73:AQ73),MIN($F73*INDEX($AA$24:$DB$24,AR$4-$D73+1),$F73-SUM($Z73:AQ73)))))</f>
        <v/>
      </c>
      <c r="AS73" s="91">
        <f t="array" ref="AS73">IF(AS$4&lt;$D73,0,IF(AS$4&gt;$F$21,0,IF(AS$4=$F$21,$F73-SUM($Z73:AR73),MIN($F73*INDEX($AA$24:$DB$24,AS$4-$D73+1),$F73-SUM($Z73:AR73)))))</f>
        <v/>
      </c>
      <c r="AT73" s="91">
        <f t="array" ref="AT73">IF(AT$4&lt;$D73,0,IF(AT$4&gt;$F$21,0,IF(AT$4=$F$21,$F73-SUM($Z73:AS73),MIN($F73*INDEX($AA$24:$DB$24,AT$4-$D73+1),$F73-SUM($Z73:AS73)))))</f>
        <v/>
      </c>
      <c r="AU73" s="91">
        <f t="array" ref="AU73">IF(AU$4&lt;$D73,0,IF(AU$4&gt;$F$21,0,IF(AU$4=$F$21,$F73-SUM($Z73:AT73),MIN($F73*INDEX($AA$24:$DB$24,AU$4-$D73+1),$F73-SUM($Z73:AT73)))))</f>
        <v/>
      </c>
      <c r="AV73" s="91">
        <f t="array" ref="AV73">IF(AV$4&lt;$D73,0,IF(AV$4&gt;$F$21,0,IF(AV$4=$F$21,$F73-SUM($Z73:AU73),MIN($F73*INDEX($AA$24:$DB$24,AV$4-$D73+1),$F73-SUM($Z73:AU73)))))</f>
        <v/>
      </c>
      <c r="AW73" s="91">
        <f t="array" ref="AW73">IF(AW$4&lt;$D73,0,IF(AW$4&gt;$F$21,0,IF(AW$4=$F$21,$F73-SUM($Z73:AV73),MIN($F73*INDEX($AA$24:$DB$24,AW$4-$D73+1),$F73-SUM($Z73:AV73)))))</f>
        <v/>
      </c>
      <c r="AX73" s="91">
        <f t="array" ref="AX73">IF(AX$4&lt;$D73,0,IF(AX$4&gt;$F$21,0,IF(AX$4=$F$21,$F73-SUM($Z73:AW73),MIN($F73*INDEX($AA$24:$DB$24,AX$4-$D73+1),$F73-SUM($Z73:AW73)))))</f>
        <v/>
      </c>
      <c r="AY73" s="91">
        <f t="array" ref="AY73">IF(AY$4&lt;$D73,0,IF(AY$4&gt;$F$21,0,IF(AY$4=$F$21,$F73-SUM($Z73:AX73),MIN($F73*INDEX($AA$24:$DB$24,AY$4-$D73+1),$F73-SUM($Z73:AX73)))))</f>
        <v/>
      </c>
      <c r="AZ73" s="91">
        <f t="array" ref="AZ73">IF(AZ$4&lt;$D73,0,IF(AZ$4&gt;$F$21,0,IF(AZ$4=$F$21,$F73-SUM($Z73:AY73),MIN($F73*INDEX($AA$24:$DB$24,AZ$4-$D73+1),$F73-SUM($Z73:AY73)))))</f>
        <v/>
      </c>
      <c r="BA73" s="91">
        <f t="array" ref="BA73">IF(BA$4&lt;$D73,0,IF(BA$4&gt;$F$21,0,IF(BA$4=$F$21,$F73-SUM($Z73:AZ73),MIN($F73*INDEX($AA$24:$DB$24,BA$4-$D73+1),$F73-SUM($Z73:AZ73)))))</f>
        <v/>
      </c>
      <c r="BB73" s="91">
        <f t="array" ref="BB73">IF(BB$4&lt;$D73,0,IF(BB$4&gt;$F$21,0,IF(BB$4=$F$21,$F73-SUM($Z73:BA73),MIN($F73*INDEX($AA$24:$DB$24,BB$4-$D73+1),$F73-SUM($Z73:BA73)))))</f>
        <v/>
      </c>
      <c r="BC73" s="91">
        <f t="array" ref="BC73">IF(BC$4&lt;$D73,0,IF(BC$4&gt;$F$21,0,IF(BC$4=$F$21,$F73-SUM($Z73:BB73),MIN($F73*INDEX($AA$24:$DB$24,BC$4-$D73+1),$F73-SUM($Z73:BB73)))))</f>
        <v/>
      </c>
      <c r="BD73" s="91">
        <f t="array" ref="BD73">IF(BD$4&lt;$D73,0,IF(BD$4&gt;$F$21,0,IF(BD$4=$F$21,$F73-SUM($Z73:BC73),MIN($F73*INDEX($AA$24:$DB$24,BD$4-$D73+1),$F73-SUM($Z73:BC73)))))</f>
        <v/>
      </c>
      <c r="BE73" s="91">
        <f t="array" ref="BE73">IF(BE$4&lt;$D73,0,IF(BE$4&gt;$F$21,0,IF(BE$4=$F$21,$F73-SUM($Z73:BD73),MIN($F73*INDEX($AA$24:$DB$24,BE$4-$D73+1),$F73-SUM($Z73:BD73)))))</f>
        <v/>
      </c>
      <c r="BF73" s="91">
        <f t="array" ref="BF73">IF(BF$4&lt;$D73,0,IF(BF$4&gt;$F$21,0,IF(BF$4=$F$21,$F73-SUM($Z73:BE73),MIN($F73*INDEX($AA$24:$DB$24,BF$4-$D73+1),$F73-SUM($Z73:BE73)))))</f>
        <v/>
      </c>
      <c r="BG73" s="91">
        <f t="array" ref="BG73">IF(BG$4&lt;$D73,0,IF(BG$4&gt;$F$21,0,IF(BG$4=$F$21,$F73-SUM($Z73:BF73),MIN($F73*INDEX($AA$24:$DB$24,BG$4-$D73+1),$F73-SUM($Z73:BF73)))))</f>
        <v/>
      </c>
      <c r="BH73" s="91">
        <f t="array" ref="BH73">IF(BH$4&lt;$D73,0,IF(BH$4&gt;$F$21,0,IF(BH$4=$F$21,$F73-SUM($Z73:BG73),MIN($F73*INDEX($AA$24:$DB$24,BH$4-$D73+1),$F73-SUM($Z73:BG73)))))</f>
        <v/>
      </c>
      <c r="BI73" s="91">
        <f t="array" ref="BI73">IF(BI$4&lt;$D73,0,IF(BI$4&gt;$F$21,0,IF(BI$4=$F$21,$F73-SUM($Z73:BH73),MIN($F73*INDEX($AA$24:$DB$24,BI$4-$D73+1),$F73-SUM($Z73:BH73)))))</f>
        <v/>
      </c>
      <c r="BJ73" s="91">
        <f t="array" ref="BJ73">IF(BJ$4&lt;$D73,0,IF(BJ$4&gt;$F$21,0,IF(BJ$4=$F$21,$F73-SUM($Z73:BI73),MIN($F73*INDEX($AA$24:$DB$24,BJ$4-$D73+1),$F73-SUM($Z73:BI73)))))</f>
        <v/>
      </c>
      <c r="BK73" s="91">
        <f t="array" ref="BK73">IF(BK$4&lt;$D73,0,IF(BK$4&gt;$F$21,0,IF(BK$4=$F$21,$F73-SUM($Z73:BJ73),MIN($F73*INDEX($AA$24:$DB$24,BK$4-$D73+1),$F73-SUM($Z73:BJ73)))))</f>
        <v/>
      </c>
      <c r="BL73" s="91">
        <f t="array" ref="BL73">IF(BL$4&lt;$D73,0,IF(BL$4&gt;$F$21,0,IF(BL$4=$F$21,$F73-SUM($Z73:BK73),MIN($F73*INDEX($AA$24:$DB$24,BL$4-$D73+1),$F73-SUM($Z73:BK73)))))</f>
        <v/>
      </c>
      <c r="BM73" s="91">
        <f t="array" ref="BM73">IF(BM$4&lt;$D73,0,IF(BM$4&gt;$F$21,0,IF(BM$4=$F$21,$F73-SUM($Z73:BL73),MIN($F73*INDEX($AA$24:$DB$24,BM$4-$D73+1),$F73-SUM($Z73:BL73)))))</f>
        <v/>
      </c>
      <c r="BN73" s="91">
        <f t="array" ref="BN73">IF(BN$4&lt;$D73,0,IF(BN$4&gt;$F$21,0,IF(BN$4=$F$21,$F73-SUM($Z73:BM73),MIN($F73*INDEX($AA$24:$DB$24,BN$4-$D73+1),$F73-SUM($Z73:BM73)))))</f>
        <v/>
      </c>
      <c r="BO73" s="91">
        <f t="array" ref="BO73">IF(BO$4&lt;$D73,0,IF(BO$4&gt;$F$21,0,IF(BO$4=$F$21,$F73-SUM($Z73:BN73),MIN($F73*INDEX($AA$24:$DB$24,BO$4-$D73+1),$F73-SUM($Z73:BN73)))))</f>
        <v/>
      </c>
      <c r="BP73" s="91">
        <f t="array" ref="BP73">IF(BP$4&lt;$D73,0,IF(BP$4&gt;$F$21,0,IF(BP$4=$F$21,$F73-SUM($Z73:BO73),MIN($F73*INDEX($AA$24:$DB$24,BP$4-$D73+1),$F73-SUM($Z73:BO73)))))</f>
        <v/>
      </c>
      <c r="BQ73" s="91">
        <f t="array" ref="BQ73">IF(BQ$4&lt;$D73,0,IF(BQ$4&gt;$F$21,0,IF(BQ$4=$F$21,$F73-SUM($Z73:BP73),MIN($F73*INDEX($AA$24:$DB$24,BQ$4-$D73+1),$F73-SUM($Z73:BP73)))))</f>
        <v/>
      </c>
      <c r="BR73" s="91">
        <f t="array" ref="BR73">IF(BR$4&lt;$D73,0,IF(BR$4&gt;$F$21,0,IF(BR$4=$F$21,$F73-SUM($Z73:BQ73),MIN($F73*INDEX($AA$24:$DB$24,BR$4-$D73+1),$F73-SUM($Z73:BQ73)))))</f>
        <v/>
      </c>
      <c r="BS73" s="91">
        <f t="array" ref="BS73">IF(BS$4&lt;$D73,0,IF(BS$4&gt;$F$21,0,IF(BS$4=$F$21,$F73-SUM($Z73:BR73),MIN($F73*INDEX($AA$24:$DB$24,BS$4-$D73+1),$F73-SUM($Z73:BR73)))))</f>
        <v/>
      </c>
      <c r="BT73" s="91">
        <f t="array" ref="BT73">IF(BT$4&lt;$D73,0,IF(BT$4&gt;$F$21,0,IF(BT$4=$F$21,$F73-SUM($Z73:BS73),MIN($F73*INDEX($AA$24:$DB$24,BT$4-$D73+1),$F73-SUM($Z73:BS73)))))</f>
        <v/>
      </c>
      <c r="BU73" s="91">
        <f t="array" ref="BU73">IF(BU$4&lt;$D73,0,IF(BU$4&gt;$F$21,0,IF(BU$4=$F$21,$F73-SUM($Z73:BT73),MIN($F73*INDEX($AA$24:$DB$24,BU$4-$D73+1),$F73-SUM($Z73:BT73)))))</f>
        <v/>
      </c>
      <c r="BV73" s="91">
        <f t="array" ref="BV73">IF(BV$4&lt;$D73,0,IF(BV$4&gt;$F$21,0,IF(BV$4=$F$21,$F73-SUM($Z73:BU73),MIN($F73*INDEX($AA$24:$DB$24,BV$4-$D73+1),$F73-SUM($Z73:BU73)))))</f>
        <v/>
      </c>
      <c r="BW73" s="91">
        <f t="array" ref="BW73">IF(BW$4&lt;$D73,0,IF(BW$4&gt;$F$21,0,IF(BW$4=$F$21,$F73-SUM($Z73:BV73),MIN($F73*INDEX($AA$24:$DB$24,BW$4-$D73+1),$F73-SUM($Z73:BV73)))))</f>
        <v/>
      </c>
      <c r="BX73" s="91">
        <f t="array" ref="BX73">IF(BX$4&lt;$D73,0,IF(BX$4&gt;$F$21,0,IF(BX$4=$F$21,$F73-SUM($Z73:BW73),MIN($F73*INDEX($AA$24:$DB$24,BX$4-$D73+1),$F73-SUM($Z73:BW73)))))</f>
        <v/>
      </c>
      <c r="BY73" s="91">
        <f t="array" ref="BY73">IF(BY$4&lt;$D73,0,IF(BY$4&gt;$F$21,0,IF(BY$4=$F$21,$F73-SUM($Z73:BX73),MIN($F73*INDEX($AA$24:$DB$24,BY$4-$D73+1),$F73-SUM($Z73:BX73)))))</f>
        <v/>
      </c>
      <c r="BZ73" s="91">
        <f t="array" ref="BZ73">IF(BZ$4&lt;$D73,0,IF(BZ$4&gt;$F$21,0,IF(BZ$4=$F$21,$F73-SUM($Z73:BY73),MIN($F73*INDEX($AA$24:$DB$24,BZ$4-$D73+1),$F73-SUM($Z73:BY73)))))</f>
        <v/>
      </c>
      <c r="CA73" s="91">
        <f t="array" ref="CA73">IF(CA$4&lt;$D73,0,IF(CA$4&gt;$F$21,0,IF(CA$4=$F$21,$F73-SUM($Z73:BZ73),MIN($F73*INDEX($AA$24:$DB$24,CA$4-$D73+1),$F73-SUM($Z73:BZ73)))))</f>
        <v/>
      </c>
      <c r="CB73" s="91">
        <f t="array" ref="CB73">IF(CB$4&lt;$D73,0,IF(CB$4&gt;$F$21,0,IF(CB$4=$F$21,$F73-SUM($Z73:CA73),MIN($F73*INDEX($AA$24:$DB$24,CB$4-$D73+1),$F73-SUM($Z73:CA73)))))</f>
        <v/>
      </c>
      <c r="CC73" s="91">
        <f t="array" ref="CC73">IF(CC$4&lt;$D73,0,IF(CC$4&gt;$F$21,0,IF(CC$4=$F$21,$F73-SUM($Z73:CB73),MIN($F73*INDEX($AA$24:$DB$24,CC$4-$D73+1),$F73-SUM($Z73:CB73)))))</f>
        <v/>
      </c>
      <c r="CD73" s="91">
        <f t="array" ref="CD73">IF(CD$4&lt;$D73,0,IF(CD$4&gt;$F$21,0,IF(CD$4=$F$21,$F73-SUM($Z73:CC73),MIN($F73*INDEX($AA$24:$DB$24,CD$4-$D73+1),$F73-SUM($Z73:CC73)))))</f>
        <v/>
      </c>
      <c r="CE73" s="91">
        <f t="array" ref="CE73">IF(CE$4&lt;$D73,0,IF(CE$4&gt;$F$21,0,IF(CE$4=$F$21,$F73-SUM($Z73:CD73),MIN($F73*INDEX($AA$24:$DB$24,CE$4-$D73+1),$F73-SUM($Z73:CD73)))))</f>
        <v/>
      </c>
      <c r="CF73" s="91">
        <f t="array" ref="CF73">IF(CF$4&lt;$D73,0,IF(CF$4&gt;$F$21,0,IF(CF$4=$F$21,$F73-SUM($Z73:CE73),MIN($F73*INDEX($AA$24:$DB$24,CF$4-$D73+1),$F73-SUM($Z73:CE73)))))</f>
        <v/>
      </c>
      <c r="CG73" s="91">
        <f t="array" ref="CG73">IF(CG$4&lt;$D73,0,IF(CG$4&gt;$F$21,0,IF(CG$4=$F$21,$F73-SUM($Z73:CF73),MIN($F73*INDEX($AA$24:$DB$24,CG$4-$D73+1),$F73-SUM($Z73:CF73)))))</f>
        <v/>
      </c>
      <c r="CH73" s="91">
        <f t="array" ref="CH73">IF(CH$4&lt;$D73,0,IF(CH$4&gt;$F$21,0,IF(CH$4=$F$21,$F73-SUM($Z73:CG73),MIN($F73*INDEX($AA$24:$DB$24,CH$4-$D73+1),$F73-SUM($Z73:CG73)))))</f>
        <v/>
      </c>
      <c r="CI73" s="91">
        <f t="array" ref="CI73">IF(CI$4&lt;$D73,0,IF(CI$4&gt;$F$21,0,IF(CI$4=$F$21,$F73-SUM($Z73:CH73),MIN($F73*INDEX($AA$24:$DB$24,CI$4-$D73+1),$F73-SUM($Z73:CH73)))))</f>
        <v/>
      </c>
      <c r="CJ73" s="91">
        <f t="array" ref="CJ73">IF(CJ$4&lt;$D73,0,IF(CJ$4&gt;$F$21,0,IF(CJ$4=$F$21,$F73-SUM($Z73:CI73),MIN($F73*INDEX($AA$24:$DB$24,CJ$4-$D73+1),$F73-SUM($Z73:CI73)))))</f>
        <v/>
      </c>
      <c r="CK73" s="91">
        <f t="array" ref="CK73">IF(CK$4&lt;$D73,0,IF(CK$4&gt;$F$21,0,IF(CK$4=$F$21,$F73-SUM($Z73:CJ73),MIN($F73*INDEX($AA$24:$DB$24,CK$4-$D73+1),$F73-SUM($Z73:CJ73)))))</f>
        <v/>
      </c>
      <c r="CL73" s="91">
        <f t="array" ref="CL73">IF(CL$4&lt;$D73,0,IF(CL$4&gt;$F$21,0,IF(CL$4=$F$21,$F73-SUM($Z73:CK73),MIN($F73*INDEX($AA$24:$DB$24,CL$4-$D73+1),$F73-SUM($Z73:CK73)))))</f>
        <v/>
      </c>
      <c r="CM73" s="91">
        <f t="array" ref="CM73">IF(CM$4&lt;$D73,0,IF(CM$4&gt;$F$21,0,IF(CM$4=$F$21,$F73-SUM($Z73:CL73),MIN($F73*INDEX($AA$24:$DB$24,CM$4-$D73+1),$F73-SUM($Z73:CL73)))))</f>
        <v/>
      </c>
      <c r="CN73" s="91">
        <f t="array" ref="CN73">IF(CN$4&lt;$D73,0,IF(CN$4&gt;$F$21,0,IF(CN$4=$F$21,$F73-SUM($Z73:CM73),MIN($F73*INDEX($AA$24:$DB$24,CN$4-$D73+1),$F73-SUM($Z73:CM73)))))</f>
        <v/>
      </c>
      <c r="CO73" s="91">
        <f t="array" ref="CO73">IF(CO$4&lt;$D73,0,IF(CO$4&gt;$F$21,0,IF(CO$4=$F$21,$F73-SUM($Z73:CN73),MIN($F73*INDEX($AA$24:$DB$24,CO$4-$D73+1),$F73-SUM($Z73:CN73)))))</f>
        <v/>
      </c>
      <c r="CP73" s="91">
        <f t="array" ref="CP73">IF(CP$4&lt;$D73,0,IF(CP$4&gt;$F$21,0,IF(CP$4=$F$21,$F73-SUM($Z73:CO73),MIN($F73*INDEX($AA$24:$DB$24,CP$4-$D73+1),$F73-SUM($Z73:CO73)))))</f>
        <v/>
      </c>
      <c r="CQ73" s="91">
        <f t="array" ref="CQ73">IF(CQ$4&lt;$D73,0,IF(CQ$4&gt;$F$21,0,IF(CQ$4=$F$21,$F73-SUM($Z73:CP73),MIN($F73*INDEX($AA$24:$DB$24,CQ$4-$D73+1),$F73-SUM($Z73:CP73)))))</f>
        <v/>
      </c>
      <c r="CR73" s="91">
        <f t="array" ref="CR73">IF(CR$4&lt;$D73,0,IF(CR$4&gt;$F$21,0,IF(CR$4=$F$21,$F73-SUM($Z73:CQ73),MIN($F73*INDEX($AA$24:$DB$24,CR$4-$D73+1),$F73-SUM($Z73:CQ73)))))</f>
        <v/>
      </c>
      <c r="CS73" s="91">
        <f t="array" ref="CS73">IF(CS$4&lt;$D73,0,IF(CS$4&gt;$F$21,0,IF(CS$4=$F$21,$F73-SUM($Z73:CR73),MIN($F73*INDEX($AA$24:$DB$24,CS$4-$D73+1),$F73-SUM($Z73:CR73)))))</f>
        <v/>
      </c>
      <c r="CT73" s="91">
        <f t="array" ref="CT73">IF(CT$4&lt;$D73,0,IF(CT$4&gt;$F$21,0,IF(CT$4=$F$21,$F73-SUM($Z73:CS73),MIN($F73*INDEX($AA$24:$DB$24,CT$4-$D73+1),$F73-SUM($Z73:CS73)))))</f>
        <v/>
      </c>
      <c r="CU73" s="91">
        <f t="array" ref="CU73">IF(CU$4&lt;$D73,0,IF(CU$4&gt;$F$21,0,IF(CU$4=$F$21,$F73-SUM($Z73:CT73),MIN($F73*INDEX($AA$24:$DB$24,CU$4-$D73+1),$F73-SUM($Z73:CT73)))))</f>
        <v/>
      </c>
      <c r="CV73" s="91">
        <f t="array" ref="CV73">IF(CV$4&lt;$D73,0,IF(CV$4&gt;$F$21,0,IF(CV$4=$F$21,$F73-SUM($Z73:CU73),MIN($F73*INDEX($AA$24:$DB$24,CV$4-$D73+1),$F73-SUM($Z73:CU73)))))</f>
        <v/>
      </c>
      <c r="CW73" s="91">
        <f t="array" ref="CW73">IF(CW$4&lt;$D73,0,IF(CW$4&gt;$F$21,0,IF(CW$4=$F$21,$F73-SUM($Z73:CV73),MIN($F73*INDEX($AA$24:$DB$24,CW$4-$D73+1),$F73-SUM($Z73:CV73)))))</f>
        <v/>
      </c>
      <c r="CX73" s="91">
        <f t="array" ref="CX73">IF(CX$4&lt;$D73,0,IF(CX$4&gt;$F$21,0,IF(CX$4=$F$21,$F73-SUM($Z73:CW73),MIN($F73*INDEX($AA$24:$DB$24,CX$4-$D73+1),$F73-SUM($Z73:CW73)))))</f>
        <v/>
      </c>
      <c r="CY73" s="91">
        <f t="array" ref="CY73">IF(CY$4&lt;$D73,0,IF(CY$4&gt;$F$21,0,IF(CY$4=$F$21,$F73-SUM($Z73:CX73),MIN($F73*INDEX($AA$24:$DB$24,CY$4-$D73+1),$F73-SUM($Z73:CX73)))))</f>
        <v/>
      </c>
      <c r="CZ73" s="91">
        <f t="array" ref="CZ73">IF(CZ$4&lt;$D73,0,IF(CZ$4&gt;$F$21,0,IF(CZ$4=$F$21,$F73-SUM($Z73:CY73),MIN($F73*INDEX($AA$24:$DB$24,CZ$4-$D73+1),$F73-SUM($Z73:CY73)))))</f>
        <v/>
      </c>
      <c r="DA73" s="91">
        <f t="array" ref="DA73">IF(DA$4&lt;$D73,0,IF(DA$4&gt;$F$21,0,IF(DA$4=$F$21,$F73-SUM($Z73:CZ73),MIN($F73*INDEX($AA$24:$DB$24,DA$4-$D73+1),$F73-SUM($Z73:CZ73)))))</f>
        <v/>
      </c>
      <c r="DB73" s="91">
        <f t="array" ref="DB73">IF(DB$4&lt;$D73,0,IF(DB$4&gt;$F$21,0,IF(DB$4=$F$21,$F73-SUM($Z73:DA73),MIN($F73*INDEX($AA$24:$DB$24,DB$4-$D73+1),$F73-SUM($Z73:DA73)))))</f>
        <v/>
      </c>
    </row>
    <row r="74" outlineLevel="3">
      <c r="D74" s="2" t="n">
        <v>49</v>
      </c>
      <c r="E74" s="2" t="inlineStr">
        <is>
          <t>Total Capex Year 49</t>
        </is>
      </c>
      <c r="F74" s="87" t="n">
        <v>0</v>
      </c>
      <c r="G74" s="87">
        <f>SUM(AA74:DB74)-F74</f>
        <v/>
      </c>
      <c r="AA74" s="91">
        <f t="array" ref="AA74">IF(AA$4&lt;$D74,0,IF(AA$4&gt;$F$21,0,IF(AA$4=$F$21,$F74-SUM($Z74:Z74),MIN($F74*INDEX($AA$24:$DB$24,AA$4-$D74+1),$F74-SUM($Z74:Z74)))))</f>
        <v/>
      </c>
      <c r="AB74" s="91">
        <f t="array" ref="AB74">IF(AB$4&lt;$D74,0,IF(AB$4&gt;$F$21,0,IF(AB$4=$F$21,$F74-SUM($Z74:AA74),MIN($F74*INDEX($AA$24:$DB$24,AB$4-$D74+1),$F74-SUM($Z74:AA74)))))</f>
        <v/>
      </c>
      <c r="AC74" s="91">
        <f t="array" ref="AC74">IF(AC$4&lt;$D74,0,IF(AC$4&gt;$F$21,0,IF(AC$4=$F$21,$F74-SUM($Z74:AB74),MIN($F74*INDEX($AA$24:$DB$24,AC$4-$D74+1),$F74-SUM($Z74:AB74)))))</f>
        <v/>
      </c>
      <c r="AD74" s="91">
        <f t="array" ref="AD74">IF(AD$4&lt;$D74,0,IF(AD$4&gt;$F$21,0,IF(AD$4=$F$21,$F74-SUM($Z74:AC74),MIN($F74*INDEX($AA$24:$DB$24,AD$4-$D74+1),$F74-SUM($Z74:AC74)))))</f>
        <v/>
      </c>
      <c r="AE74" s="91">
        <f t="array" ref="AE74">IF(AE$4&lt;$D74,0,IF(AE$4&gt;$F$21,0,IF(AE$4=$F$21,$F74-SUM($Z74:AD74),MIN($F74*INDEX($AA$24:$DB$24,AE$4-$D74+1),$F74-SUM($Z74:AD74)))))</f>
        <v/>
      </c>
      <c r="AF74" s="91">
        <f t="array" ref="AF74">IF(AF$4&lt;$D74,0,IF(AF$4&gt;$F$21,0,IF(AF$4=$F$21,$F74-SUM($Z74:AE74),MIN($F74*INDEX($AA$24:$DB$24,AF$4-$D74+1),$F74-SUM($Z74:AE74)))))</f>
        <v/>
      </c>
      <c r="AG74" s="91">
        <f t="array" ref="AG74">IF(AG$4&lt;$D74,0,IF(AG$4&gt;$F$21,0,IF(AG$4=$F$21,$F74-SUM($Z74:AF74),MIN($F74*INDEX($AA$24:$DB$24,AG$4-$D74+1),$F74-SUM($Z74:AF74)))))</f>
        <v/>
      </c>
      <c r="AH74" s="91">
        <f t="array" ref="AH74">IF(AH$4&lt;$D74,0,IF(AH$4&gt;$F$21,0,IF(AH$4=$F$21,$F74-SUM($Z74:AG74),MIN($F74*INDEX($AA$24:$DB$24,AH$4-$D74+1),$F74-SUM($Z74:AG74)))))</f>
        <v/>
      </c>
      <c r="AI74" s="91">
        <f t="array" ref="AI74">IF(AI$4&lt;$D74,0,IF(AI$4&gt;$F$21,0,IF(AI$4=$F$21,$F74-SUM($Z74:AH74),MIN($F74*INDEX($AA$24:$DB$24,AI$4-$D74+1),$F74-SUM($Z74:AH74)))))</f>
        <v/>
      </c>
      <c r="AJ74" s="91">
        <f t="array" ref="AJ74">IF(AJ$4&lt;$D74,0,IF(AJ$4&gt;$F$21,0,IF(AJ$4=$F$21,$F74-SUM($Z74:AI74),MIN($F74*INDEX($AA$24:$DB$24,AJ$4-$D74+1),$F74-SUM($Z74:AI74)))))</f>
        <v/>
      </c>
      <c r="AK74" s="91">
        <f t="array" ref="AK74">IF(AK$4&lt;$D74,0,IF(AK$4&gt;$F$21,0,IF(AK$4=$F$21,$F74-SUM($Z74:AJ74),MIN($F74*INDEX($AA$24:$DB$24,AK$4-$D74+1),$F74-SUM($Z74:AJ74)))))</f>
        <v/>
      </c>
      <c r="AL74" s="91">
        <f t="array" ref="AL74">IF(AL$4&lt;$D74,0,IF(AL$4&gt;$F$21,0,IF(AL$4=$F$21,$F74-SUM($Z74:AK74),MIN($F74*INDEX($AA$24:$DB$24,AL$4-$D74+1),$F74-SUM($Z74:AK74)))))</f>
        <v/>
      </c>
      <c r="AM74" s="91">
        <f t="array" ref="AM74">IF(AM$4&lt;$D74,0,IF(AM$4&gt;$F$21,0,IF(AM$4=$F$21,$F74-SUM($Z74:AL74),MIN($F74*INDEX($AA$24:$DB$24,AM$4-$D74+1),$F74-SUM($Z74:AL74)))))</f>
        <v/>
      </c>
      <c r="AN74" s="91">
        <f t="array" ref="AN74">IF(AN$4&lt;$D74,0,IF(AN$4&gt;$F$21,0,IF(AN$4=$F$21,$F74-SUM($Z74:AM74),MIN($F74*INDEX($AA$24:$DB$24,AN$4-$D74+1),$F74-SUM($Z74:AM74)))))</f>
        <v/>
      </c>
      <c r="AO74" s="91">
        <f t="array" ref="AO74">IF(AO$4&lt;$D74,0,IF(AO$4&gt;$F$21,0,IF(AO$4=$F$21,$F74-SUM($Z74:AN74),MIN($F74*INDEX($AA$24:$DB$24,AO$4-$D74+1),$F74-SUM($Z74:AN74)))))</f>
        <v/>
      </c>
      <c r="AP74" s="91">
        <f t="array" ref="AP74">IF(AP$4&lt;$D74,0,IF(AP$4&gt;$F$21,0,IF(AP$4=$F$21,$F74-SUM($Z74:AO74),MIN($F74*INDEX($AA$24:$DB$24,AP$4-$D74+1),$F74-SUM($Z74:AO74)))))</f>
        <v/>
      </c>
      <c r="AQ74" s="91">
        <f t="array" ref="AQ74">IF(AQ$4&lt;$D74,0,IF(AQ$4&gt;$F$21,0,IF(AQ$4=$F$21,$F74-SUM($Z74:AP74),MIN($F74*INDEX($AA$24:$DB$24,AQ$4-$D74+1),$F74-SUM($Z74:AP74)))))</f>
        <v/>
      </c>
      <c r="AR74" s="91">
        <f t="array" ref="AR74">IF(AR$4&lt;$D74,0,IF(AR$4&gt;$F$21,0,IF(AR$4=$F$21,$F74-SUM($Z74:AQ74),MIN($F74*INDEX($AA$24:$DB$24,AR$4-$D74+1),$F74-SUM($Z74:AQ74)))))</f>
        <v/>
      </c>
      <c r="AS74" s="91">
        <f t="array" ref="AS74">IF(AS$4&lt;$D74,0,IF(AS$4&gt;$F$21,0,IF(AS$4=$F$21,$F74-SUM($Z74:AR74),MIN($F74*INDEX($AA$24:$DB$24,AS$4-$D74+1),$F74-SUM($Z74:AR74)))))</f>
        <v/>
      </c>
      <c r="AT74" s="91">
        <f t="array" ref="AT74">IF(AT$4&lt;$D74,0,IF(AT$4&gt;$F$21,0,IF(AT$4=$F$21,$F74-SUM($Z74:AS74),MIN($F74*INDEX($AA$24:$DB$24,AT$4-$D74+1),$F74-SUM($Z74:AS74)))))</f>
        <v/>
      </c>
      <c r="AU74" s="91">
        <f t="array" ref="AU74">IF(AU$4&lt;$D74,0,IF(AU$4&gt;$F$21,0,IF(AU$4=$F$21,$F74-SUM($Z74:AT74),MIN($F74*INDEX($AA$24:$DB$24,AU$4-$D74+1),$F74-SUM($Z74:AT74)))))</f>
        <v/>
      </c>
      <c r="AV74" s="91">
        <f t="array" ref="AV74">IF(AV$4&lt;$D74,0,IF(AV$4&gt;$F$21,0,IF(AV$4=$F$21,$F74-SUM($Z74:AU74),MIN($F74*INDEX($AA$24:$DB$24,AV$4-$D74+1),$F74-SUM($Z74:AU74)))))</f>
        <v/>
      </c>
      <c r="AW74" s="91">
        <f t="array" ref="AW74">IF(AW$4&lt;$D74,0,IF(AW$4&gt;$F$21,0,IF(AW$4=$F$21,$F74-SUM($Z74:AV74),MIN($F74*INDEX($AA$24:$DB$24,AW$4-$D74+1),$F74-SUM($Z74:AV74)))))</f>
        <v/>
      </c>
      <c r="AX74" s="91">
        <f t="array" ref="AX74">IF(AX$4&lt;$D74,0,IF(AX$4&gt;$F$21,0,IF(AX$4=$F$21,$F74-SUM($Z74:AW74),MIN($F74*INDEX($AA$24:$DB$24,AX$4-$D74+1),$F74-SUM($Z74:AW74)))))</f>
        <v/>
      </c>
      <c r="AY74" s="91">
        <f t="array" ref="AY74">IF(AY$4&lt;$D74,0,IF(AY$4&gt;$F$21,0,IF(AY$4=$F$21,$F74-SUM($Z74:AX74),MIN($F74*INDEX($AA$24:$DB$24,AY$4-$D74+1),$F74-SUM($Z74:AX74)))))</f>
        <v/>
      </c>
      <c r="AZ74" s="91">
        <f t="array" ref="AZ74">IF(AZ$4&lt;$D74,0,IF(AZ$4&gt;$F$21,0,IF(AZ$4=$F$21,$F74-SUM($Z74:AY74),MIN($F74*INDEX($AA$24:$DB$24,AZ$4-$D74+1),$F74-SUM($Z74:AY74)))))</f>
        <v/>
      </c>
      <c r="BA74" s="91">
        <f t="array" ref="BA74">IF(BA$4&lt;$D74,0,IF(BA$4&gt;$F$21,0,IF(BA$4=$F$21,$F74-SUM($Z74:AZ74),MIN($F74*INDEX($AA$24:$DB$24,BA$4-$D74+1),$F74-SUM($Z74:AZ74)))))</f>
        <v/>
      </c>
      <c r="BB74" s="91">
        <f t="array" ref="BB74">IF(BB$4&lt;$D74,0,IF(BB$4&gt;$F$21,0,IF(BB$4=$F$21,$F74-SUM($Z74:BA74),MIN($F74*INDEX($AA$24:$DB$24,BB$4-$D74+1),$F74-SUM($Z74:BA74)))))</f>
        <v/>
      </c>
      <c r="BC74" s="91">
        <f t="array" ref="BC74">IF(BC$4&lt;$D74,0,IF(BC$4&gt;$F$21,0,IF(BC$4=$F$21,$F74-SUM($Z74:BB74),MIN($F74*INDEX($AA$24:$DB$24,BC$4-$D74+1),$F74-SUM($Z74:BB74)))))</f>
        <v/>
      </c>
      <c r="BD74" s="91">
        <f t="array" ref="BD74">IF(BD$4&lt;$D74,0,IF(BD$4&gt;$F$21,0,IF(BD$4=$F$21,$F74-SUM($Z74:BC74),MIN($F74*INDEX($AA$24:$DB$24,BD$4-$D74+1),$F74-SUM($Z74:BC74)))))</f>
        <v/>
      </c>
      <c r="BE74" s="91">
        <f t="array" ref="BE74">IF(BE$4&lt;$D74,0,IF(BE$4&gt;$F$21,0,IF(BE$4=$F$21,$F74-SUM($Z74:BD74),MIN($F74*INDEX($AA$24:$DB$24,BE$4-$D74+1),$F74-SUM($Z74:BD74)))))</f>
        <v/>
      </c>
      <c r="BF74" s="91">
        <f t="array" ref="BF74">IF(BF$4&lt;$D74,0,IF(BF$4&gt;$F$21,0,IF(BF$4=$F$21,$F74-SUM($Z74:BE74),MIN($F74*INDEX($AA$24:$DB$24,BF$4-$D74+1),$F74-SUM($Z74:BE74)))))</f>
        <v/>
      </c>
      <c r="BG74" s="91">
        <f t="array" ref="BG74">IF(BG$4&lt;$D74,0,IF(BG$4&gt;$F$21,0,IF(BG$4=$F$21,$F74-SUM($Z74:BF74),MIN($F74*INDEX($AA$24:$DB$24,BG$4-$D74+1),$F74-SUM($Z74:BF74)))))</f>
        <v/>
      </c>
      <c r="BH74" s="91">
        <f t="array" ref="BH74">IF(BH$4&lt;$D74,0,IF(BH$4&gt;$F$21,0,IF(BH$4=$F$21,$F74-SUM($Z74:BG74),MIN($F74*INDEX($AA$24:$DB$24,BH$4-$D74+1),$F74-SUM($Z74:BG74)))))</f>
        <v/>
      </c>
      <c r="BI74" s="91">
        <f t="array" ref="BI74">IF(BI$4&lt;$D74,0,IF(BI$4&gt;$F$21,0,IF(BI$4=$F$21,$F74-SUM($Z74:BH74),MIN($F74*INDEX($AA$24:$DB$24,BI$4-$D74+1),$F74-SUM($Z74:BH74)))))</f>
        <v/>
      </c>
      <c r="BJ74" s="91">
        <f t="array" ref="BJ74">IF(BJ$4&lt;$D74,0,IF(BJ$4&gt;$F$21,0,IF(BJ$4=$F$21,$F74-SUM($Z74:BI74),MIN($F74*INDEX($AA$24:$DB$24,BJ$4-$D74+1),$F74-SUM($Z74:BI74)))))</f>
        <v/>
      </c>
      <c r="BK74" s="91">
        <f t="array" ref="BK74">IF(BK$4&lt;$D74,0,IF(BK$4&gt;$F$21,0,IF(BK$4=$F$21,$F74-SUM($Z74:BJ74),MIN($F74*INDEX($AA$24:$DB$24,BK$4-$D74+1),$F74-SUM($Z74:BJ74)))))</f>
        <v/>
      </c>
      <c r="BL74" s="91">
        <f t="array" ref="BL74">IF(BL$4&lt;$D74,0,IF(BL$4&gt;$F$21,0,IF(BL$4=$F$21,$F74-SUM($Z74:BK74),MIN($F74*INDEX($AA$24:$DB$24,BL$4-$D74+1),$F74-SUM($Z74:BK74)))))</f>
        <v/>
      </c>
      <c r="BM74" s="91">
        <f t="array" ref="BM74">IF(BM$4&lt;$D74,0,IF(BM$4&gt;$F$21,0,IF(BM$4=$F$21,$F74-SUM($Z74:BL74),MIN($F74*INDEX($AA$24:$DB$24,BM$4-$D74+1),$F74-SUM($Z74:BL74)))))</f>
        <v/>
      </c>
      <c r="BN74" s="91">
        <f t="array" ref="BN74">IF(BN$4&lt;$D74,0,IF(BN$4&gt;$F$21,0,IF(BN$4=$F$21,$F74-SUM($Z74:BM74),MIN($F74*INDEX($AA$24:$DB$24,BN$4-$D74+1),$F74-SUM($Z74:BM74)))))</f>
        <v/>
      </c>
      <c r="BO74" s="91">
        <f t="array" ref="BO74">IF(BO$4&lt;$D74,0,IF(BO$4&gt;$F$21,0,IF(BO$4=$F$21,$F74-SUM($Z74:BN74),MIN($F74*INDEX($AA$24:$DB$24,BO$4-$D74+1),$F74-SUM($Z74:BN74)))))</f>
        <v/>
      </c>
      <c r="BP74" s="91">
        <f t="array" ref="BP74">IF(BP$4&lt;$D74,0,IF(BP$4&gt;$F$21,0,IF(BP$4=$F$21,$F74-SUM($Z74:BO74),MIN($F74*INDEX($AA$24:$DB$24,BP$4-$D74+1),$F74-SUM($Z74:BO74)))))</f>
        <v/>
      </c>
      <c r="BQ74" s="91">
        <f t="array" ref="BQ74">IF(BQ$4&lt;$D74,0,IF(BQ$4&gt;$F$21,0,IF(BQ$4=$F$21,$F74-SUM($Z74:BP74),MIN($F74*INDEX($AA$24:$DB$24,BQ$4-$D74+1),$F74-SUM($Z74:BP74)))))</f>
        <v/>
      </c>
      <c r="BR74" s="91">
        <f t="array" ref="BR74">IF(BR$4&lt;$D74,0,IF(BR$4&gt;$F$21,0,IF(BR$4=$F$21,$F74-SUM($Z74:BQ74),MIN($F74*INDEX($AA$24:$DB$24,BR$4-$D74+1),$F74-SUM($Z74:BQ74)))))</f>
        <v/>
      </c>
      <c r="BS74" s="91">
        <f t="array" ref="BS74">IF(BS$4&lt;$D74,0,IF(BS$4&gt;$F$21,0,IF(BS$4=$F$21,$F74-SUM($Z74:BR74),MIN($F74*INDEX($AA$24:$DB$24,BS$4-$D74+1),$F74-SUM($Z74:BR74)))))</f>
        <v/>
      </c>
      <c r="BT74" s="91">
        <f t="array" ref="BT74">IF(BT$4&lt;$D74,0,IF(BT$4&gt;$F$21,0,IF(BT$4=$F$21,$F74-SUM($Z74:BS74),MIN($F74*INDEX($AA$24:$DB$24,BT$4-$D74+1),$F74-SUM($Z74:BS74)))))</f>
        <v/>
      </c>
      <c r="BU74" s="91">
        <f t="array" ref="BU74">IF(BU$4&lt;$D74,0,IF(BU$4&gt;$F$21,0,IF(BU$4=$F$21,$F74-SUM($Z74:BT74),MIN($F74*INDEX($AA$24:$DB$24,BU$4-$D74+1),$F74-SUM($Z74:BT74)))))</f>
        <v/>
      </c>
      <c r="BV74" s="91">
        <f t="array" ref="BV74">IF(BV$4&lt;$D74,0,IF(BV$4&gt;$F$21,0,IF(BV$4=$F$21,$F74-SUM($Z74:BU74),MIN($F74*INDEX($AA$24:$DB$24,BV$4-$D74+1),$F74-SUM($Z74:BU74)))))</f>
        <v/>
      </c>
      <c r="BW74" s="91">
        <f t="array" ref="BW74">IF(BW$4&lt;$D74,0,IF(BW$4&gt;$F$21,0,IF(BW$4=$F$21,$F74-SUM($Z74:BV74),MIN($F74*INDEX($AA$24:$DB$24,BW$4-$D74+1),$F74-SUM($Z74:BV74)))))</f>
        <v/>
      </c>
      <c r="BX74" s="91">
        <f t="array" ref="BX74">IF(BX$4&lt;$D74,0,IF(BX$4&gt;$F$21,0,IF(BX$4=$F$21,$F74-SUM($Z74:BW74),MIN($F74*INDEX($AA$24:$DB$24,BX$4-$D74+1),$F74-SUM($Z74:BW74)))))</f>
        <v/>
      </c>
      <c r="BY74" s="91">
        <f t="array" ref="BY74">IF(BY$4&lt;$D74,0,IF(BY$4&gt;$F$21,0,IF(BY$4=$F$21,$F74-SUM($Z74:BX74),MIN($F74*INDEX($AA$24:$DB$24,BY$4-$D74+1),$F74-SUM($Z74:BX74)))))</f>
        <v/>
      </c>
      <c r="BZ74" s="91">
        <f t="array" ref="BZ74">IF(BZ$4&lt;$D74,0,IF(BZ$4&gt;$F$21,0,IF(BZ$4=$F$21,$F74-SUM($Z74:BY74),MIN($F74*INDEX($AA$24:$DB$24,BZ$4-$D74+1),$F74-SUM($Z74:BY74)))))</f>
        <v/>
      </c>
      <c r="CA74" s="91">
        <f t="array" ref="CA74">IF(CA$4&lt;$D74,0,IF(CA$4&gt;$F$21,0,IF(CA$4=$F$21,$F74-SUM($Z74:BZ74),MIN($F74*INDEX($AA$24:$DB$24,CA$4-$D74+1),$F74-SUM($Z74:BZ74)))))</f>
        <v/>
      </c>
      <c r="CB74" s="91">
        <f t="array" ref="CB74">IF(CB$4&lt;$D74,0,IF(CB$4&gt;$F$21,0,IF(CB$4=$F$21,$F74-SUM($Z74:CA74),MIN($F74*INDEX($AA$24:$DB$24,CB$4-$D74+1),$F74-SUM($Z74:CA74)))))</f>
        <v/>
      </c>
      <c r="CC74" s="91">
        <f t="array" ref="CC74">IF(CC$4&lt;$D74,0,IF(CC$4&gt;$F$21,0,IF(CC$4=$F$21,$F74-SUM($Z74:CB74),MIN($F74*INDEX($AA$24:$DB$24,CC$4-$D74+1),$F74-SUM($Z74:CB74)))))</f>
        <v/>
      </c>
      <c r="CD74" s="91">
        <f t="array" ref="CD74">IF(CD$4&lt;$D74,0,IF(CD$4&gt;$F$21,0,IF(CD$4=$F$21,$F74-SUM($Z74:CC74),MIN($F74*INDEX($AA$24:$DB$24,CD$4-$D74+1),$F74-SUM($Z74:CC74)))))</f>
        <v/>
      </c>
      <c r="CE74" s="91">
        <f t="array" ref="CE74">IF(CE$4&lt;$D74,0,IF(CE$4&gt;$F$21,0,IF(CE$4=$F$21,$F74-SUM($Z74:CD74),MIN($F74*INDEX($AA$24:$DB$24,CE$4-$D74+1),$F74-SUM($Z74:CD74)))))</f>
        <v/>
      </c>
      <c r="CF74" s="91">
        <f t="array" ref="CF74">IF(CF$4&lt;$D74,0,IF(CF$4&gt;$F$21,0,IF(CF$4=$F$21,$F74-SUM($Z74:CE74),MIN($F74*INDEX($AA$24:$DB$24,CF$4-$D74+1),$F74-SUM($Z74:CE74)))))</f>
        <v/>
      </c>
      <c r="CG74" s="91">
        <f t="array" ref="CG74">IF(CG$4&lt;$D74,0,IF(CG$4&gt;$F$21,0,IF(CG$4=$F$21,$F74-SUM($Z74:CF74),MIN($F74*INDEX($AA$24:$DB$24,CG$4-$D74+1),$F74-SUM($Z74:CF74)))))</f>
        <v/>
      </c>
      <c r="CH74" s="91">
        <f t="array" ref="CH74">IF(CH$4&lt;$D74,0,IF(CH$4&gt;$F$21,0,IF(CH$4=$F$21,$F74-SUM($Z74:CG74),MIN($F74*INDEX($AA$24:$DB$24,CH$4-$D74+1),$F74-SUM($Z74:CG74)))))</f>
        <v/>
      </c>
      <c r="CI74" s="91">
        <f t="array" ref="CI74">IF(CI$4&lt;$D74,0,IF(CI$4&gt;$F$21,0,IF(CI$4=$F$21,$F74-SUM($Z74:CH74),MIN($F74*INDEX($AA$24:$DB$24,CI$4-$D74+1),$F74-SUM($Z74:CH74)))))</f>
        <v/>
      </c>
      <c r="CJ74" s="91">
        <f t="array" ref="CJ74">IF(CJ$4&lt;$D74,0,IF(CJ$4&gt;$F$21,0,IF(CJ$4=$F$21,$F74-SUM($Z74:CI74),MIN($F74*INDEX($AA$24:$DB$24,CJ$4-$D74+1),$F74-SUM($Z74:CI74)))))</f>
        <v/>
      </c>
      <c r="CK74" s="91">
        <f t="array" ref="CK74">IF(CK$4&lt;$D74,0,IF(CK$4&gt;$F$21,0,IF(CK$4=$F$21,$F74-SUM($Z74:CJ74),MIN($F74*INDEX($AA$24:$DB$24,CK$4-$D74+1),$F74-SUM($Z74:CJ74)))))</f>
        <v/>
      </c>
      <c r="CL74" s="91">
        <f t="array" ref="CL74">IF(CL$4&lt;$D74,0,IF(CL$4&gt;$F$21,0,IF(CL$4=$F$21,$F74-SUM($Z74:CK74),MIN($F74*INDEX($AA$24:$DB$24,CL$4-$D74+1),$F74-SUM($Z74:CK74)))))</f>
        <v/>
      </c>
      <c r="CM74" s="91">
        <f t="array" ref="CM74">IF(CM$4&lt;$D74,0,IF(CM$4&gt;$F$21,0,IF(CM$4=$F$21,$F74-SUM($Z74:CL74),MIN($F74*INDEX($AA$24:$DB$24,CM$4-$D74+1),$F74-SUM($Z74:CL74)))))</f>
        <v/>
      </c>
      <c r="CN74" s="91">
        <f t="array" ref="CN74">IF(CN$4&lt;$D74,0,IF(CN$4&gt;$F$21,0,IF(CN$4=$F$21,$F74-SUM($Z74:CM74),MIN($F74*INDEX($AA$24:$DB$24,CN$4-$D74+1),$F74-SUM($Z74:CM74)))))</f>
        <v/>
      </c>
      <c r="CO74" s="91">
        <f t="array" ref="CO74">IF(CO$4&lt;$D74,0,IF(CO$4&gt;$F$21,0,IF(CO$4=$F$21,$F74-SUM($Z74:CN74),MIN($F74*INDEX($AA$24:$DB$24,CO$4-$D74+1),$F74-SUM($Z74:CN74)))))</f>
        <v/>
      </c>
      <c r="CP74" s="91">
        <f t="array" ref="CP74">IF(CP$4&lt;$D74,0,IF(CP$4&gt;$F$21,0,IF(CP$4=$F$21,$F74-SUM($Z74:CO74),MIN($F74*INDEX($AA$24:$DB$24,CP$4-$D74+1),$F74-SUM($Z74:CO74)))))</f>
        <v/>
      </c>
      <c r="CQ74" s="91">
        <f t="array" ref="CQ74">IF(CQ$4&lt;$D74,0,IF(CQ$4&gt;$F$21,0,IF(CQ$4=$F$21,$F74-SUM($Z74:CP74),MIN($F74*INDEX($AA$24:$DB$24,CQ$4-$D74+1),$F74-SUM($Z74:CP74)))))</f>
        <v/>
      </c>
      <c r="CR74" s="91">
        <f t="array" ref="CR74">IF(CR$4&lt;$D74,0,IF(CR$4&gt;$F$21,0,IF(CR$4=$F$21,$F74-SUM($Z74:CQ74),MIN($F74*INDEX($AA$24:$DB$24,CR$4-$D74+1),$F74-SUM($Z74:CQ74)))))</f>
        <v/>
      </c>
      <c r="CS74" s="91">
        <f t="array" ref="CS74">IF(CS$4&lt;$D74,0,IF(CS$4&gt;$F$21,0,IF(CS$4=$F$21,$F74-SUM($Z74:CR74),MIN($F74*INDEX($AA$24:$DB$24,CS$4-$D74+1),$F74-SUM($Z74:CR74)))))</f>
        <v/>
      </c>
      <c r="CT74" s="91">
        <f t="array" ref="CT74">IF(CT$4&lt;$D74,0,IF(CT$4&gt;$F$21,0,IF(CT$4=$F$21,$F74-SUM($Z74:CS74),MIN($F74*INDEX($AA$24:$DB$24,CT$4-$D74+1),$F74-SUM($Z74:CS74)))))</f>
        <v/>
      </c>
      <c r="CU74" s="91">
        <f t="array" ref="CU74">IF(CU$4&lt;$D74,0,IF(CU$4&gt;$F$21,0,IF(CU$4=$F$21,$F74-SUM($Z74:CT74),MIN($F74*INDEX($AA$24:$DB$24,CU$4-$D74+1),$F74-SUM($Z74:CT74)))))</f>
        <v/>
      </c>
      <c r="CV74" s="91">
        <f t="array" ref="CV74">IF(CV$4&lt;$D74,0,IF(CV$4&gt;$F$21,0,IF(CV$4=$F$21,$F74-SUM($Z74:CU74),MIN($F74*INDEX($AA$24:$DB$24,CV$4-$D74+1),$F74-SUM($Z74:CU74)))))</f>
        <v/>
      </c>
      <c r="CW74" s="91">
        <f t="array" ref="CW74">IF(CW$4&lt;$D74,0,IF(CW$4&gt;$F$21,0,IF(CW$4=$F$21,$F74-SUM($Z74:CV74),MIN($F74*INDEX($AA$24:$DB$24,CW$4-$D74+1),$F74-SUM($Z74:CV74)))))</f>
        <v/>
      </c>
      <c r="CX74" s="91">
        <f t="array" ref="CX74">IF(CX$4&lt;$D74,0,IF(CX$4&gt;$F$21,0,IF(CX$4=$F$21,$F74-SUM($Z74:CW74),MIN($F74*INDEX($AA$24:$DB$24,CX$4-$D74+1),$F74-SUM($Z74:CW74)))))</f>
        <v/>
      </c>
      <c r="CY74" s="91">
        <f t="array" ref="CY74">IF(CY$4&lt;$D74,0,IF(CY$4&gt;$F$21,0,IF(CY$4=$F$21,$F74-SUM($Z74:CX74),MIN($F74*INDEX($AA$24:$DB$24,CY$4-$D74+1),$F74-SUM($Z74:CX74)))))</f>
        <v/>
      </c>
      <c r="CZ74" s="91">
        <f t="array" ref="CZ74">IF(CZ$4&lt;$D74,0,IF(CZ$4&gt;$F$21,0,IF(CZ$4=$F$21,$F74-SUM($Z74:CY74),MIN($F74*INDEX($AA$24:$DB$24,CZ$4-$D74+1),$F74-SUM($Z74:CY74)))))</f>
        <v/>
      </c>
      <c r="DA74" s="91">
        <f t="array" ref="DA74">IF(DA$4&lt;$D74,0,IF(DA$4&gt;$F$21,0,IF(DA$4=$F$21,$F74-SUM($Z74:CZ74),MIN($F74*INDEX($AA$24:$DB$24,DA$4-$D74+1),$F74-SUM($Z74:CZ74)))))</f>
        <v/>
      </c>
      <c r="DB74" s="91">
        <f t="array" ref="DB74">IF(DB$4&lt;$D74,0,IF(DB$4&gt;$F$21,0,IF(DB$4=$F$21,$F74-SUM($Z74:DA74),MIN($F74*INDEX($AA$24:$DB$24,DB$4-$D74+1),$F74-SUM($Z74:DA74)))))</f>
        <v/>
      </c>
    </row>
    <row r="75" outlineLevel="3">
      <c r="D75" s="2" t="n">
        <v>50</v>
      </c>
      <c r="E75" s="2" t="inlineStr">
        <is>
          <t>Total Capex Year 50</t>
        </is>
      </c>
      <c r="F75" s="87" t="n">
        <v>0</v>
      </c>
      <c r="G75" s="87">
        <f>SUM(AA75:DB75)-F75</f>
        <v/>
      </c>
      <c r="AA75" s="91">
        <f t="array" ref="AA75">IF(AA$4&lt;$D75,0,IF(AA$4&gt;$F$21,0,IF(AA$4=$F$21,$F75-SUM($Z75:Z75),MIN($F75*INDEX($AA$24:$DB$24,AA$4-$D75+1),$F75-SUM($Z75:Z75)))))</f>
        <v/>
      </c>
      <c r="AB75" s="91">
        <f t="array" ref="AB75">IF(AB$4&lt;$D75,0,IF(AB$4&gt;$F$21,0,IF(AB$4=$F$21,$F75-SUM($Z75:AA75),MIN($F75*INDEX($AA$24:$DB$24,AB$4-$D75+1),$F75-SUM($Z75:AA75)))))</f>
        <v/>
      </c>
      <c r="AC75" s="91">
        <f t="array" ref="AC75">IF(AC$4&lt;$D75,0,IF(AC$4&gt;$F$21,0,IF(AC$4=$F$21,$F75-SUM($Z75:AB75),MIN($F75*INDEX($AA$24:$DB$24,AC$4-$D75+1),$F75-SUM($Z75:AB75)))))</f>
        <v/>
      </c>
      <c r="AD75" s="91">
        <f t="array" ref="AD75">IF(AD$4&lt;$D75,0,IF(AD$4&gt;$F$21,0,IF(AD$4=$F$21,$F75-SUM($Z75:AC75),MIN($F75*INDEX($AA$24:$DB$24,AD$4-$D75+1),$F75-SUM($Z75:AC75)))))</f>
        <v/>
      </c>
      <c r="AE75" s="91">
        <f t="array" ref="AE75">IF(AE$4&lt;$D75,0,IF(AE$4&gt;$F$21,0,IF(AE$4=$F$21,$F75-SUM($Z75:AD75),MIN($F75*INDEX($AA$24:$DB$24,AE$4-$D75+1),$F75-SUM($Z75:AD75)))))</f>
        <v/>
      </c>
      <c r="AF75" s="91">
        <f t="array" ref="AF75">IF(AF$4&lt;$D75,0,IF(AF$4&gt;$F$21,0,IF(AF$4=$F$21,$F75-SUM($Z75:AE75),MIN($F75*INDEX($AA$24:$DB$24,AF$4-$D75+1),$F75-SUM($Z75:AE75)))))</f>
        <v/>
      </c>
      <c r="AG75" s="91">
        <f t="array" ref="AG75">IF(AG$4&lt;$D75,0,IF(AG$4&gt;$F$21,0,IF(AG$4=$F$21,$F75-SUM($Z75:AF75),MIN($F75*INDEX($AA$24:$DB$24,AG$4-$D75+1),$F75-SUM($Z75:AF75)))))</f>
        <v/>
      </c>
      <c r="AH75" s="91">
        <f t="array" ref="AH75">IF(AH$4&lt;$D75,0,IF(AH$4&gt;$F$21,0,IF(AH$4=$F$21,$F75-SUM($Z75:AG75),MIN($F75*INDEX($AA$24:$DB$24,AH$4-$D75+1),$F75-SUM($Z75:AG75)))))</f>
        <v/>
      </c>
      <c r="AI75" s="91">
        <f t="array" ref="AI75">IF(AI$4&lt;$D75,0,IF(AI$4&gt;$F$21,0,IF(AI$4=$F$21,$F75-SUM($Z75:AH75),MIN($F75*INDEX($AA$24:$DB$24,AI$4-$D75+1),$F75-SUM($Z75:AH75)))))</f>
        <v/>
      </c>
      <c r="AJ75" s="91">
        <f t="array" ref="AJ75">IF(AJ$4&lt;$D75,0,IF(AJ$4&gt;$F$21,0,IF(AJ$4=$F$21,$F75-SUM($Z75:AI75),MIN($F75*INDEX($AA$24:$DB$24,AJ$4-$D75+1),$F75-SUM($Z75:AI75)))))</f>
        <v/>
      </c>
      <c r="AK75" s="91">
        <f t="array" ref="AK75">IF(AK$4&lt;$D75,0,IF(AK$4&gt;$F$21,0,IF(AK$4=$F$21,$F75-SUM($Z75:AJ75),MIN($F75*INDEX($AA$24:$DB$24,AK$4-$D75+1),$F75-SUM($Z75:AJ75)))))</f>
        <v/>
      </c>
      <c r="AL75" s="91">
        <f t="array" ref="AL75">IF(AL$4&lt;$D75,0,IF(AL$4&gt;$F$21,0,IF(AL$4=$F$21,$F75-SUM($Z75:AK75),MIN($F75*INDEX($AA$24:$DB$24,AL$4-$D75+1),$F75-SUM($Z75:AK75)))))</f>
        <v/>
      </c>
      <c r="AM75" s="91">
        <f t="array" ref="AM75">IF(AM$4&lt;$D75,0,IF(AM$4&gt;$F$21,0,IF(AM$4=$F$21,$F75-SUM($Z75:AL75),MIN($F75*INDEX($AA$24:$DB$24,AM$4-$D75+1),$F75-SUM($Z75:AL75)))))</f>
        <v/>
      </c>
      <c r="AN75" s="91">
        <f t="array" ref="AN75">IF(AN$4&lt;$D75,0,IF(AN$4&gt;$F$21,0,IF(AN$4=$F$21,$F75-SUM($Z75:AM75),MIN($F75*INDEX($AA$24:$DB$24,AN$4-$D75+1),$F75-SUM($Z75:AM75)))))</f>
        <v/>
      </c>
      <c r="AO75" s="91">
        <f t="array" ref="AO75">IF(AO$4&lt;$D75,0,IF(AO$4&gt;$F$21,0,IF(AO$4=$F$21,$F75-SUM($Z75:AN75),MIN($F75*INDEX($AA$24:$DB$24,AO$4-$D75+1),$F75-SUM($Z75:AN75)))))</f>
        <v/>
      </c>
      <c r="AP75" s="91">
        <f t="array" ref="AP75">IF(AP$4&lt;$D75,0,IF(AP$4&gt;$F$21,0,IF(AP$4=$F$21,$F75-SUM($Z75:AO75),MIN($F75*INDEX($AA$24:$DB$24,AP$4-$D75+1),$F75-SUM($Z75:AO75)))))</f>
        <v/>
      </c>
      <c r="AQ75" s="91">
        <f t="array" ref="AQ75">IF(AQ$4&lt;$D75,0,IF(AQ$4&gt;$F$21,0,IF(AQ$4=$F$21,$F75-SUM($Z75:AP75),MIN($F75*INDEX($AA$24:$DB$24,AQ$4-$D75+1),$F75-SUM($Z75:AP75)))))</f>
        <v/>
      </c>
      <c r="AR75" s="91">
        <f t="array" ref="AR75">IF(AR$4&lt;$D75,0,IF(AR$4&gt;$F$21,0,IF(AR$4=$F$21,$F75-SUM($Z75:AQ75),MIN($F75*INDEX($AA$24:$DB$24,AR$4-$D75+1),$F75-SUM($Z75:AQ75)))))</f>
        <v/>
      </c>
      <c r="AS75" s="91">
        <f t="array" ref="AS75">IF(AS$4&lt;$D75,0,IF(AS$4&gt;$F$21,0,IF(AS$4=$F$21,$F75-SUM($Z75:AR75),MIN($F75*INDEX($AA$24:$DB$24,AS$4-$D75+1),$F75-SUM($Z75:AR75)))))</f>
        <v/>
      </c>
      <c r="AT75" s="91">
        <f t="array" ref="AT75">IF(AT$4&lt;$D75,0,IF(AT$4&gt;$F$21,0,IF(AT$4=$F$21,$F75-SUM($Z75:AS75),MIN($F75*INDEX($AA$24:$DB$24,AT$4-$D75+1),$F75-SUM($Z75:AS75)))))</f>
        <v/>
      </c>
      <c r="AU75" s="91">
        <f t="array" ref="AU75">IF(AU$4&lt;$D75,0,IF(AU$4&gt;$F$21,0,IF(AU$4=$F$21,$F75-SUM($Z75:AT75),MIN($F75*INDEX($AA$24:$DB$24,AU$4-$D75+1),$F75-SUM($Z75:AT75)))))</f>
        <v/>
      </c>
      <c r="AV75" s="91">
        <f t="array" ref="AV75">IF(AV$4&lt;$D75,0,IF(AV$4&gt;$F$21,0,IF(AV$4=$F$21,$F75-SUM($Z75:AU75),MIN($F75*INDEX($AA$24:$DB$24,AV$4-$D75+1),$F75-SUM($Z75:AU75)))))</f>
        <v/>
      </c>
      <c r="AW75" s="91">
        <f t="array" ref="AW75">IF(AW$4&lt;$D75,0,IF(AW$4&gt;$F$21,0,IF(AW$4=$F$21,$F75-SUM($Z75:AV75),MIN($F75*INDEX($AA$24:$DB$24,AW$4-$D75+1),$F75-SUM($Z75:AV75)))))</f>
        <v/>
      </c>
      <c r="AX75" s="91">
        <f t="array" ref="AX75">IF(AX$4&lt;$D75,0,IF(AX$4&gt;$F$21,0,IF(AX$4=$F$21,$F75-SUM($Z75:AW75),MIN($F75*INDEX($AA$24:$DB$24,AX$4-$D75+1),$F75-SUM($Z75:AW75)))))</f>
        <v/>
      </c>
      <c r="AY75" s="91">
        <f t="array" ref="AY75">IF(AY$4&lt;$D75,0,IF(AY$4&gt;$F$21,0,IF(AY$4=$F$21,$F75-SUM($Z75:AX75),MIN($F75*INDEX($AA$24:$DB$24,AY$4-$D75+1),$F75-SUM($Z75:AX75)))))</f>
        <v/>
      </c>
      <c r="AZ75" s="91">
        <f t="array" ref="AZ75">IF(AZ$4&lt;$D75,0,IF(AZ$4&gt;$F$21,0,IF(AZ$4=$F$21,$F75-SUM($Z75:AY75),MIN($F75*INDEX($AA$24:$DB$24,AZ$4-$D75+1),$F75-SUM($Z75:AY75)))))</f>
        <v/>
      </c>
      <c r="BA75" s="91">
        <f t="array" ref="BA75">IF(BA$4&lt;$D75,0,IF(BA$4&gt;$F$21,0,IF(BA$4=$F$21,$F75-SUM($Z75:AZ75),MIN($F75*INDEX($AA$24:$DB$24,BA$4-$D75+1),$F75-SUM($Z75:AZ75)))))</f>
        <v/>
      </c>
      <c r="BB75" s="91">
        <f t="array" ref="BB75">IF(BB$4&lt;$D75,0,IF(BB$4&gt;$F$21,0,IF(BB$4=$F$21,$F75-SUM($Z75:BA75),MIN($F75*INDEX($AA$24:$DB$24,BB$4-$D75+1),$F75-SUM($Z75:BA75)))))</f>
        <v/>
      </c>
      <c r="BC75" s="91">
        <f t="array" ref="BC75">IF(BC$4&lt;$D75,0,IF(BC$4&gt;$F$21,0,IF(BC$4=$F$21,$F75-SUM($Z75:BB75),MIN($F75*INDEX($AA$24:$DB$24,BC$4-$D75+1),$F75-SUM($Z75:BB75)))))</f>
        <v/>
      </c>
      <c r="BD75" s="91">
        <f t="array" ref="BD75">IF(BD$4&lt;$D75,0,IF(BD$4&gt;$F$21,0,IF(BD$4=$F$21,$F75-SUM($Z75:BC75),MIN($F75*INDEX($AA$24:$DB$24,BD$4-$D75+1),$F75-SUM($Z75:BC75)))))</f>
        <v/>
      </c>
      <c r="BE75" s="91">
        <f t="array" ref="BE75">IF(BE$4&lt;$D75,0,IF(BE$4&gt;$F$21,0,IF(BE$4=$F$21,$F75-SUM($Z75:BD75),MIN($F75*INDEX($AA$24:$DB$24,BE$4-$D75+1),$F75-SUM($Z75:BD75)))))</f>
        <v/>
      </c>
      <c r="BF75" s="91">
        <f t="array" ref="BF75">IF(BF$4&lt;$D75,0,IF(BF$4&gt;$F$21,0,IF(BF$4=$F$21,$F75-SUM($Z75:BE75),MIN($F75*INDEX($AA$24:$DB$24,BF$4-$D75+1),$F75-SUM($Z75:BE75)))))</f>
        <v/>
      </c>
      <c r="BG75" s="91">
        <f t="array" ref="BG75">IF(BG$4&lt;$D75,0,IF(BG$4&gt;$F$21,0,IF(BG$4=$F$21,$F75-SUM($Z75:BF75),MIN($F75*INDEX($AA$24:$DB$24,BG$4-$D75+1),$F75-SUM($Z75:BF75)))))</f>
        <v/>
      </c>
      <c r="BH75" s="91">
        <f t="array" ref="BH75">IF(BH$4&lt;$D75,0,IF(BH$4&gt;$F$21,0,IF(BH$4=$F$21,$F75-SUM($Z75:BG75),MIN($F75*INDEX($AA$24:$DB$24,BH$4-$D75+1),$F75-SUM($Z75:BG75)))))</f>
        <v/>
      </c>
      <c r="BI75" s="91">
        <f t="array" ref="BI75">IF(BI$4&lt;$D75,0,IF(BI$4&gt;$F$21,0,IF(BI$4=$F$21,$F75-SUM($Z75:BH75),MIN($F75*INDEX($AA$24:$DB$24,BI$4-$D75+1),$F75-SUM($Z75:BH75)))))</f>
        <v/>
      </c>
      <c r="BJ75" s="91">
        <f t="array" ref="BJ75">IF(BJ$4&lt;$D75,0,IF(BJ$4&gt;$F$21,0,IF(BJ$4=$F$21,$F75-SUM($Z75:BI75),MIN($F75*INDEX($AA$24:$DB$24,BJ$4-$D75+1),$F75-SUM($Z75:BI75)))))</f>
        <v/>
      </c>
      <c r="BK75" s="91">
        <f t="array" ref="BK75">IF(BK$4&lt;$D75,0,IF(BK$4&gt;$F$21,0,IF(BK$4=$F$21,$F75-SUM($Z75:BJ75),MIN($F75*INDEX($AA$24:$DB$24,BK$4-$D75+1),$F75-SUM($Z75:BJ75)))))</f>
        <v/>
      </c>
      <c r="BL75" s="91">
        <f t="array" ref="BL75">IF(BL$4&lt;$D75,0,IF(BL$4&gt;$F$21,0,IF(BL$4=$F$21,$F75-SUM($Z75:BK75),MIN($F75*INDEX($AA$24:$DB$24,BL$4-$D75+1),$F75-SUM($Z75:BK75)))))</f>
        <v/>
      </c>
      <c r="BM75" s="91">
        <f t="array" ref="BM75">IF(BM$4&lt;$D75,0,IF(BM$4&gt;$F$21,0,IF(BM$4=$F$21,$F75-SUM($Z75:BL75),MIN($F75*INDEX($AA$24:$DB$24,BM$4-$D75+1),$F75-SUM($Z75:BL75)))))</f>
        <v/>
      </c>
      <c r="BN75" s="91">
        <f t="array" ref="BN75">IF(BN$4&lt;$D75,0,IF(BN$4&gt;$F$21,0,IF(BN$4=$F$21,$F75-SUM($Z75:BM75),MIN($F75*INDEX($AA$24:$DB$24,BN$4-$D75+1),$F75-SUM($Z75:BM75)))))</f>
        <v/>
      </c>
      <c r="BO75" s="91">
        <f t="array" ref="BO75">IF(BO$4&lt;$D75,0,IF(BO$4&gt;$F$21,0,IF(BO$4=$F$21,$F75-SUM($Z75:BN75),MIN($F75*INDEX($AA$24:$DB$24,BO$4-$D75+1),$F75-SUM($Z75:BN75)))))</f>
        <v/>
      </c>
      <c r="BP75" s="91">
        <f t="array" ref="BP75">IF(BP$4&lt;$D75,0,IF(BP$4&gt;$F$21,0,IF(BP$4=$F$21,$F75-SUM($Z75:BO75),MIN($F75*INDEX($AA$24:$DB$24,BP$4-$D75+1),$F75-SUM($Z75:BO75)))))</f>
        <v/>
      </c>
      <c r="BQ75" s="91">
        <f t="array" ref="BQ75">IF(BQ$4&lt;$D75,0,IF(BQ$4&gt;$F$21,0,IF(BQ$4=$F$21,$F75-SUM($Z75:BP75),MIN($F75*INDEX($AA$24:$DB$24,BQ$4-$D75+1),$F75-SUM($Z75:BP75)))))</f>
        <v/>
      </c>
      <c r="BR75" s="91">
        <f t="array" ref="BR75">IF(BR$4&lt;$D75,0,IF(BR$4&gt;$F$21,0,IF(BR$4=$F$21,$F75-SUM($Z75:BQ75),MIN($F75*INDEX($AA$24:$DB$24,BR$4-$D75+1),$F75-SUM($Z75:BQ75)))))</f>
        <v/>
      </c>
      <c r="BS75" s="91">
        <f t="array" ref="BS75">IF(BS$4&lt;$D75,0,IF(BS$4&gt;$F$21,0,IF(BS$4=$F$21,$F75-SUM($Z75:BR75),MIN($F75*INDEX($AA$24:$DB$24,BS$4-$D75+1),$F75-SUM($Z75:BR75)))))</f>
        <v/>
      </c>
      <c r="BT75" s="91">
        <f t="array" ref="BT75">IF(BT$4&lt;$D75,0,IF(BT$4&gt;$F$21,0,IF(BT$4=$F$21,$F75-SUM($Z75:BS75),MIN($F75*INDEX($AA$24:$DB$24,BT$4-$D75+1),$F75-SUM($Z75:BS75)))))</f>
        <v/>
      </c>
      <c r="BU75" s="91">
        <f t="array" ref="BU75">IF(BU$4&lt;$D75,0,IF(BU$4&gt;$F$21,0,IF(BU$4=$F$21,$F75-SUM($Z75:BT75),MIN($F75*INDEX($AA$24:$DB$24,BU$4-$D75+1),$F75-SUM($Z75:BT75)))))</f>
        <v/>
      </c>
      <c r="BV75" s="91">
        <f t="array" ref="BV75">IF(BV$4&lt;$D75,0,IF(BV$4&gt;$F$21,0,IF(BV$4=$F$21,$F75-SUM($Z75:BU75),MIN($F75*INDEX($AA$24:$DB$24,BV$4-$D75+1),$F75-SUM($Z75:BU75)))))</f>
        <v/>
      </c>
      <c r="BW75" s="91">
        <f t="array" ref="BW75">IF(BW$4&lt;$D75,0,IF(BW$4&gt;$F$21,0,IF(BW$4=$F$21,$F75-SUM($Z75:BV75),MIN($F75*INDEX($AA$24:$DB$24,BW$4-$D75+1),$F75-SUM($Z75:BV75)))))</f>
        <v/>
      </c>
      <c r="BX75" s="91">
        <f t="array" ref="BX75">IF(BX$4&lt;$D75,0,IF(BX$4&gt;$F$21,0,IF(BX$4=$F$21,$F75-SUM($Z75:BW75),MIN($F75*INDEX($AA$24:$DB$24,BX$4-$D75+1),$F75-SUM($Z75:BW75)))))</f>
        <v/>
      </c>
      <c r="BY75" s="91">
        <f t="array" ref="BY75">IF(BY$4&lt;$D75,0,IF(BY$4&gt;$F$21,0,IF(BY$4=$F$21,$F75-SUM($Z75:BX75),MIN($F75*INDEX($AA$24:$DB$24,BY$4-$D75+1),$F75-SUM($Z75:BX75)))))</f>
        <v/>
      </c>
      <c r="BZ75" s="91">
        <f t="array" ref="BZ75">IF(BZ$4&lt;$D75,0,IF(BZ$4&gt;$F$21,0,IF(BZ$4=$F$21,$F75-SUM($Z75:BY75),MIN($F75*INDEX($AA$24:$DB$24,BZ$4-$D75+1),$F75-SUM($Z75:BY75)))))</f>
        <v/>
      </c>
      <c r="CA75" s="91">
        <f t="array" ref="CA75">IF(CA$4&lt;$D75,0,IF(CA$4&gt;$F$21,0,IF(CA$4=$F$21,$F75-SUM($Z75:BZ75),MIN($F75*INDEX($AA$24:$DB$24,CA$4-$D75+1),$F75-SUM($Z75:BZ75)))))</f>
        <v/>
      </c>
      <c r="CB75" s="91">
        <f t="array" ref="CB75">IF(CB$4&lt;$D75,0,IF(CB$4&gt;$F$21,0,IF(CB$4=$F$21,$F75-SUM($Z75:CA75),MIN($F75*INDEX($AA$24:$DB$24,CB$4-$D75+1),$F75-SUM($Z75:CA75)))))</f>
        <v/>
      </c>
      <c r="CC75" s="91">
        <f t="array" ref="CC75">IF(CC$4&lt;$D75,0,IF(CC$4&gt;$F$21,0,IF(CC$4=$F$21,$F75-SUM($Z75:CB75),MIN($F75*INDEX($AA$24:$DB$24,CC$4-$D75+1),$F75-SUM($Z75:CB75)))))</f>
        <v/>
      </c>
      <c r="CD75" s="91">
        <f t="array" ref="CD75">IF(CD$4&lt;$D75,0,IF(CD$4&gt;$F$21,0,IF(CD$4=$F$21,$F75-SUM($Z75:CC75),MIN($F75*INDEX($AA$24:$DB$24,CD$4-$D75+1),$F75-SUM($Z75:CC75)))))</f>
        <v/>
      </c>
      <c r="CE75" s="91">
        <f t="array" ref="CE75">IF(CE$4&lt;$D75,0,IF(CE$4&gt;$F$21,0,IF(CE$4=$F$21,$F75-SUM($Z75:CD75),MIN($F75*INDEX($AA$24:$DB$24,CE$4-$D75+1),$F75-SUM($Z75:CD75)))))</f>
        <v/>
      </c>
      <c r="CF75" s="91">
        <f t="array" ref="CF75">IF(CF$4&lt;$D75,0,IF(CF$4&gt;$F$21,0,IF(CF$4=$F$21,$F75-SUM($Z75:CE75),MIN($F75*INDEX($AA$24:$DB$24,CF$4-$D75+1),$F75-SUM($Z75:CE75)))))</f>
        <v/>
      </c>
      <c r="CG75" s="91">
        <f t="array" ref="CG75">IF(CG$4&lt;$D75,0,IF(CG$4&gt;$F$21,0,IF(CG$4=$F$21,$F75-SUM($Z75:CF75),MIN($F75*INDEX($AA$24:$DB$24,CG$4-$D75+1),$F75-SUM($Z75:CF75)))))</f>
        <v/>
      </c>
      <c r="CH75" s="91">
        <f t="array" ref="CH75">IF(CH$4&lt;$D75,0,IF(CH$4&gt;$F$21,0,IF(CH$4=$F$21,$F75-SUM($Z75:CG75),MIN($F75*INDEX($AA$24:$DB$24,CH$4-$D75+1),$F75-SUM($Z75:CG75)))))</f>
        <v/>
      </c>
      <c r="CI75" s="91">
        <f t="array" ref="CI75">IF(CI$4&lt;$D75,0,IF(CI$4&gt;$F$21,0,IF(CI$4=$F$21,$F75-SUM($Z75:CH75),MIN($F75*INDEX($AA$24:$DB$24,CI$4-$D75+1),$F75-SUM($Z75:CH75)))))</f>
        <v/>
      </c>
      <c r="CJ75" s="91">
        <f t="array" ref="CJ75">IF(CJ$4&lt;$D75,0,IF(CJ$4&gt;$F$21,0,IF(CJ$4=$F$21,$F75-SUM($Z75:CI75),MIN($F75*INDEX($AA$24:$DB$24,CJ$4-$D75+1),$F75-SUM($Z75:CI75)))))</f>
        <v/>
      </c>
      <c r="CK75" s="91">
        <f t="array" ref="CK75">IF(CK$4&lt;$D75,0,IF(CK$4&gt;$F$21,0,IF(CK$4=$F$21,$F75-SUM($Z75:CJ75),MIN($F75*INDEX($AA$24:$DB$24,CK$4-$D75+1),$F75-SUM($Z75:CJ75)))))</f>
        <v/>
      </c>
      <c r="CL75" s="91">
        <f t="array" ref="CL75">IF(CL$4&lt;$D75,0,IF(CL$4&gt;$F$21,0,IF(CL$4=$F$21,$F75-SUM($Z75:CK75),MIN($F75*INDEX($AA$24:$DB$24,CL$4-$D75+1),$F75-SUM($Z75:CK75)))))</f>
        <v/>
      </c>
      <c r="CM75" s="91">
        <f t="array" ref="CM75">IF(CM$4&lt;$D75,0,IF(CM$4&gt;$F$21,0,IF(CM$4=$F$21,$F75-SUM($Z75:CL75),MIN($F75*INDEX($AA$24:$DB$24,CM$4-$D75+1),$F75-SUM($Z75:CL75)))))</f>
        <v/>
      </c>
      <c r="CN75" s="91">
        <f t="array" ref="CN75">IF(CN$4&lt;$D75,0,IF(CN$4&gt;$F$21,0,IF(CN$4=$F$21,$F75-SUM($Z75:CM75),MIN($F75*INDEX($AA$24:$DB$24,CN$4-$D75+1),$F75-SUM($Z75:CM75)))))</f>
        <v/>
      </c>
      <c r="CO75" s="91">
        <f t="array" ref="CO75">IF(CO$4&lt;$D75,0,IF(CO$4&gt;$F$21,0,IF(CO$4=$F$21,$F75-SUM($Z75:CN75),MIN($F75*INDEX($AA$24:$DB$24,CO$4-$D75+1),$F75-SUM($Z75:CN75)))))</f>
        <v/>
      </c>
      <c r="CP75" s="91">
        <f t="array" ref="CP75">IF(CP$4&lt;$D75,0,IF(CP$4&gt;$F$21,0,IF(CP$4=$F$21,$F75-SUM($Z75:CO75),MIN($F75*INDEX($AA$24:$DB$24,CP$4-$D75+1),$F75-SUM($Z75:CO75)))))</f>
        <v/>
      </c>
      <c r="CQ75" s="91">
        <f t="array" ref="CQ75">IF(CQ$4&lt;$D75,0,IF(CQ$4&gt;$F$21,0,IF(CQ$4=$F$21,$F75-SUM($Z75:CP75),MIN($F75*INDEX($AA$24:$DB$24,CQ$4-$D75+1),$F75-SUM($Z75:CP75)))))</f>
        <v/>
      </c>
      <c r="CR75" s="91">
        <f t="array" ref="CR75">IF(CR$4&lt;$D75,0,IF(CR$4&gt;$F$21,0,IF(CR$4=$F$21,$F75-SUM($Z75:CQ75),MIN($F75*INDEX($AA$24:$DB$24,CR$4-$D75+1),$F75-SUM($Z75:CQ75)))))</f>
        <v/>
      </c>
      <c r="CS75" s="91">
        <f t="array" ref="CS75">IF(CS$4&lt;$D75,0,IF(CS$4&gt;$F$21,0,IF(CS$4=$F$21,$F75-SUM($Z75:CR75),MIN($F75*INDEX($AA$24:$DB$24,CS$4-$D75+1),$F75-SUM($Z75:CR75)))))</f>
        <v/>
      </c>
      <c r="CT75" s="91">
        <f t="array" ref="CT75">IF(CT$4&lt;$D75,0,IF(CT$4&gt;$F$21,0,IF(CT$4=$F$21,$F75-SUM($Z75:CS75),MIN($F75*INDEX($AA$24:$DB$24,CT$4-$D75+1),$F75-SUM($Z75:CS75)))))</f>
        <v/>
      </c>
      <c r="CU75" s="91">
        <f t="array" ref="CU75">IF(CU$4&lt;$D75,0,IF(CU$4&gt;$F$21,0,IF(CU$4=$F$21,$F75-SUM($Z75:CT75),MIN($F75*INDEX($AA$24:$DB$24,CU$4-$D75+1),$F75-SUM($Z75:CT75)))))</f>
        <v/>
      </c>
      <c r="CV75" s="91">
        <f t="array" ref="CV75">IF(CV$4&lt;$D75,0,IF(CV$4&gt;$F$21,0,IF(CV$4=$F$21,$F75-SUM($Z75:CU75),MIN($F75*INDEX($AA$24:$DB$24,CV$4-$D75+1),$F75-SUM($Z75:CU75)))))</f>
        <v/>
      </c>
      <c r="CW75" s="91">
        <f t="array" ref="CW75">IF(CW$4&lt;$D75,0,IF(CW$4&gt;$F$21,0,IF(CW$4=$F$21,$F75-SUM($Z75:CV75),MIN($F75*INDEX($AA$24:$DB$24,CW$4-$D75+1),$F75-SUM($Z75:CV75)))))</f>
        <v/>
      </c>
      <c r="CX75" s="91">
        <f t="array" ref="CX75">IF(CX$4&lt;$D75,0,IF(CX$4&gt;$F$21,0,IF(CX$4=$F$21,$F75-SUM($Z75:CW75),MIN($F75*INDEX($AA$24:$DB$24,CX$4-$D75+1),$F75-SUM($Z75:CW75)))))</f>
        <v/>
      </c>
      <c r="CY75" s="91">
        <f t="array" ref="CY75">IF(CY$4&lt;$D75,0,IF(CY$4&gt;$F$21,0,IF(CY$4=$F$21,$F75-SUM($Z75:CX75),MIN($F75*INDEX($AA$24:$DB$24,CY$4-$D75+1),$F75-SUM($Z75:CX75)))))</f>
        <v/>
      </c>
      <c r="CZ75" s="91">
        <f t="array" ref="CZ75">IF(CZ$4&lt;$D75,0,IF(CZ$4&gt;$F$21,0,IF(CZ$4=$F$21,$F75-SUM($Z75:CY75),MIN($F75*INDEX($AA$24:$DB$24,CZ$4-$D75+1),$F75-SUM($Z75:CY75)))))</f>
        <v/>
      </c>
      <c r="DA75" s="91">
        <f t="array" ref="DA75">IF(DA$4&lt;$D75,0,IF(DA$4&gt;$F$21,0,IF(DA$4=$F$21,$F75-SUM($Z75:CZ75),MIN($F75*INDEX($AA$24:$DB$24,DA$4-$D75+1),$F75-SUM($Z75:CZ75)))))</f>
        <v/>
      </c>
      <c r="DB75" s="91">
        <f t="array" ref="DB75">IF(DB$4&lt;$D75,0,IF(DB$4&gt;$F$21,0,IF(DB$4=$F$21,$F75-SUM($Z75:DA75),MIN($F75*INDEX($AA$24:$DB$24,DB$4-$D75+1),$F75-SUM($Z75:DA75)))))</f>
        <v/>
      </c>
    </row>
    <row r="76" outlineLevel="3">
      <c r="D76" s="2" t="n">
        <v>51</v>
      </c>
      <c r="E76" s="2" t="inlineStr">
        <is>
          <t>Total Capex Year 51</t>
        </is>
      </c>
      <c r="F76" s="87" t="n">
        <v>0</v>
      </c>
      <c r="G76" s="87">
        <f>SUM(AA76:DB76)-F76</f>
        <v/>
      </c>
      <c r="AA76" s="91">
        <f t="array" ref="AA76">IF(AA$4&lt;$D76,0,IF(AA$4&gt;$F$21,0,IF(AA$4=$F$21,$F76-SUM($Z76:Z76),MIN($F76*INDEX($AA$24:$DB$24,AA$4-$D76+1),$F76-SUM($Z76:Z76)))))</f>
        <v/>
      </c>
      <c r="AB76" s="91">
        <f t="array" ref="AB76">IF(AB$4&lt;$D76,0,IF(AB$4&gt;$F$21,0,IF(AB$4=$F$21,$F76-SUM($Z76:AA76),MIN($F76*INDEX($AA$24:$DB$24,AB$4-$D76+1),$F76-SUM($Z76:AA76)))))</f>
        <v/>
      </c>
      <c r="AC76" s="91">
        <f t="array" ref="AC76">IF(AC$4&lt;$D76,0,IF(AC$4&gt;$F$21,0,IF(AC$4=$F$21,$F76-SUM($Z76:AB76),MIN($F76*INDEX($AA$24:$DB$24,AC$4-$D76+1),$F76-SUM($Z76:AB76)))))</f>
        <v/>
      </c>
      <c r="AD76" s="91">
        <f t="array" ref="AD76">IF(AD$4&lt;$D76,0,IF(AD$4&gt;$F$21,0,IF(AD$4=$F$21,$F76-SUM($Z76:AC76),MIN($F76*INDEX($AA$24:$DB$24,AD$4-$D76+1),$F76-SUM($Z76:AC76)))))</f>
        <v/>
      </c>
      <c r="AE76" s="91">
        <f t="array" ref="AE76">IF(AE$4&lt;$D76,0,IF(AE$4&gt;$F$21,0,IF(AE$4=$F$21,$F76-SUM($Z76:AD76),MIN($F76*INDEX($AA$24:$DB$24,AE$4-$D76+1),$F76-SUM($Z76:AD76)))))</f>
        <v/>
      </c>
      <c r="AF76" s="91">
        <f t="array" ref="AF76">IF(AF$4&lt;$D76,0,IF(AF$4&gt;$F$21,0,IF(AF$4=$F$21,$F76-SUM($Z76:AE76),MIN($F76*INDEX($AA$24:$DB$24,AF$4-$D76+1),$F76-SUM($Z76:AE76)))))</f>
        <v/>
      </c>
      <c r="AG76" s="91">
        <f t="array" ref="AG76">IF(AG$4&lt;$D76,0,IF(AG$4&gt;$F$21,0,IF(AG$4=$F$21,$F76-SUM($Z76:AF76),MIN($F76*INDEX($AA$24:$DB$24,AG$4-$D76+1),$F76-SUM($Z76:AF76)))))</f>
        <v/>
      </c>
      <c r="AH76" s="91">
        <f t="array" ref="AH76">IF(AH$4&lt;$D76,0,IF(AH$4&gt;$F$21,0,IF(AH$4=$F$21,$F76-SUM($Z76:AG76),MIN($F76*INDEX($AA$24:$DB$24,AH$4-$D76+1),$F76-SUM($Z76:AG76)))))</f>
        <v/>
      </c>
      <c r="AI76" s="91">
        <f t="array" ref="AI76">IF(AI$4&lt;$D76,0,IF(AI$4&gt;$F$21,0,IF(AI$4=$F$21,$F76-SUM($Z76:AH76),MIN($F76*INDEX($AA$24:$DB$24,AI$4-$D76+1),$F76-SUM($Z76:AH76)))))</f>
        <v/>
      </c>
      <c r="AJ76" s="91">
        <f t="array" ref="AJ76">IF(AJ$4&lt;$D76,0,IF(AJ$4&gt;$F$21,0,IF(AJ$4=$F$21,$F76-SUM($Z76:AI76),MIN($F76*INDEX($AA$24:$DB$24,AJ$4-$D76+1),$F76-SUM($Z76:AI76)))))</f>
        <v/>
      </c>
      <c r="AK76" s="91">
        <f t="array" ref="AK76">IF(AK$4&lt;$D76,0,IF(AK$4&gt;$F$21,0,IF(AK$4=$F$21,$F76-SUM($Z76:AJ76),MIN($F76*INDEX($AA$24:$DB$24,AK$4-$D76+1),$F76-SUM($Z76:AJ76)))))</f>
        <v/>
      </c>
      <c r="AL76" s="91">
        <f t="array" ref="AL76">IF(AL$4&lt;$D76,0,IF(AL$4&gt;$F$21,0,IF(AL$4=$F$21,$F76-SUM($Z76:AK76),MIN($F76*INDEX($AA$24:$DB$24,AL$4-$D76+1),$F76-SUM($Z76:AK76)))))</f>
        <v/>
      </c>
      <c r="AM76" s="91">
        <f t="array" ref="AM76">IF(AM$4&lt;$D76,0,IF(AM$4&gt;$F$21,0,IF(AM$4=$F$21,$F76-SUM($Z76:AL76),MIN($F76*INDEX($AA$24:$DB$24,AM$4-$D76+1),$F76-SUM($Z76:AL76)))))</f>
        <v/>
      </c>
      <c r="AN76" s="91">
        <f t="array" ref="AN76">IF(AN$4&lt;$D76,0,IF(AN$4&gt;$F$21,0,IF(AN$4=$F$21,$F76-SUM($Z76:AM76),MIN($F76*INDEX($AA$24:$DB$24,AN$4-$D76+1),$F76-SUM($Z76:AM76)))))</f>
        <v/>
      </c>
      <c r="AO76" s="91">
        <f t="array" ref="AO76">IF(AO$4&lt;$D76,0,IF(AO$4&gt;$F$21,0,IF(AO$4=$F$21,$F76-SUM($Z76:AN76),MIN($F76*INDEX($AA$24:$DB$24,AO$4-$D76+1),$F76-SUM($Z76:AN76)))))</f>
        <v/>
      </c>
      <c r="AP76" s="91">
        <f t="array" ref="AP76">IF(AP$4&lt;$D76,0,IF(AP$4&gt;$F$21,0,IF(AP$4=$F$21,$F76-SUM($Z76:AO76),MIN($F76*INDEX($AA$24:$DB$24,AP$4-$D76+1),$F76-SUM($Z76:AO76)))))</f>
        <v/>
      </c>
      <c r="AQ76" s="91">
        <f t="array" ref="AQ76">IF(AQ$4&lt;$D76,0,IF(AQ$4&gt;$F$21,0,IF(AQ$4=$F$21,$F76-SUM($Z76:AP76),MIN($F76*INDEX($AA$24:$DB$24,AQ$4-$D76+1),$F76-SUM($Z76:AP76)))))</f>
        <v/>
      </c>
      <c r="AR76" s="91">
        <f t="array" ref="AR76">IF(AR$4&lt;$D76,0,IF(AR$4&gt;$F$21,0,IF(AR$4=$F$21,$F76-SUM($Z76:AQ76),MIN($F76*INDEX($AA$24:$DB$24,AR$4-$D76+1),$F76-SUM($Z76:AQ76)))))</f>
        <v/>
      </c>
      <c r="AS76" s="91">
        <f t="array" ref="AS76">IF(AS$4&lt;$D76,0,IF(AS$4&gt;$F$21,0,IF(AS$4=$F$21,$F76-SUM($Z76:AR76),MIN($F76*INDEX($AA$24:$DB$24,AS$4-$D76+1),$F76-SUM($Z76:AR76)))))</f>
        <v/>
      </c>
      <c r="AT76" s="91">
        <f t="array" ref="AT76">IF(AT$4&lt;$D76,0,IF(AT$4&gt;$F$21,0,IF(AT$4=$F$21,$F76-SUM($Z76:AS76),MIN($F76*INDEX($AA$24:$DB$24,AT$4-$D76+1),$F76-SUM($Z76:AS76)))))</f>
        <v/>
      </c>
      <c r="AU76" s="91">
        <f t="array" ref="AU76">IF(AU$4&lt;$D76,0,IF(AU$4&gt;$F$21,0,IF(AU$4=$F$21,$F76-SUM($Z76:AT76),MIN($F76*INDEX($AA$24:$DB$24,AU$4-$D76+1),$F76-SUM($Z76:AT76)))))</f>
        <v/>
      </c>
      <c r="AV76" s="91">
        <f t="array" ref="AV76">IF(AV$4&lt;$D76,0,IF(AV$4&gt;$F$21,0,IF(AV$4=$F$21,$F76-SUM($Z76:AU76),MIN($F76*INDEX($AA$24:$DB$24,AV$4-$D76+1),$F76-SUM($Z76:AU76)))))</f>
        <v/>
      </c>
      <c r="AW76" s="91">
        <f t="array" ref="AW76">IF(AW$4&lt;$D76,0,IF(AW$4&gt;$F$21,0,IF(AW$4=$F$21,$F76-SUM($Z76:AV76),MIN($F76*INDEX($AA$24:$DB$24,AW$4-$D76+1),$F76-SUM($Z76:AV76)))))</f>
        <v/>
      </c>
      <c r="AX76" s="91">
        <f t="array" ref="AX76">IF(AX$4&lt;$D76,0,IF(AX$4&gt;$F$21,0,IF(AX$4=$F$21,$F76-SUM($Z76:AW76),MIN($F76*INDEX($AA$24:$DB$24,AX$4-$D76+1),$F76-SUM($Z76:AW76)))))</f>
        <v/>
      </c>
      <c r="AY76" s="91">
        <f t="array" ref="AY76">IF(AY$4&lt;$D76,0,IF(AY$4&gt;$F$21,0,IF(AY$4=$F$21,$F76-SUM($Z76:AX76),MIN($F76*INDEX($AA$24:$DB$24,AY$4-$D76+1),$F76-SUM($Z76:AX76)))))</f>
        <v/>
      </c>
      <c r="AZ76" s="91">
        <f t="array" ref="AZ76">IF(AZ$4&lt;$D76,0,IF(AZ$4&gt;$F$21,0,IF(AZ$4=$F$21,$F76-SUM($Z76:AY76),MIN($F76*INDEX($AA$24:$DB$24,AZ$4-$D76+1),$F76-SUM($Z76:AY76)))))</f>
        <v/>
      </c>
      <c r="BA76" s="91">
        <f t="array" ref="BA76">IF(BA$4&lt;$D76,0,IF(BA$4&gt;$F$21,0,IF(BA$4=$F$21,$F76-SUM($Z76:AZ76),MIN($F76*INDEX($AA$24:$DB$24,BA$4-$D76+1),$F76-SUM($Z76:AZ76)))))</f>
        <v/>
      </c>
      <c r="BB76" s="91">
        <f t="array" ref="BB76">IF(BB$4&lt;$D76,0,IF(BB$4&gt;$F$21,0,IF(BB$4=$F$21,$F76-SUM($Z76:BA76),MIN($F76*INDEX($AA$24:$DB$24,BB$4-$D76+1),$F76-SUM($Z76:BA76)))))</f>
        <v/>
      </c>
      <c r="BC76" s="91">
        <f t="array" ref="BC76">IF(BC$4&lt;$D76,0,IF(BC$4&gt;$F$21,0,IF(BC$4=$F$21,$F76-SUM($Z76:BB76),MIN($F76*INDEX($AA$24:$DB$24,BC$4-$D76+1),$F76-SUM($Z76:BB76)))))</f>
        <v/>
      </c>
      <c r="BD76" s="91">
        <f t="array" ref="BD76">IF(BD$4&lt;$D76,0,IF(BD$4&gt;$F$21,0,IF(BD$4=$F$21,$F76-SUM($Z76:BC76),MIN($F76*INDEX($AA$24:$DB$24,BD$4-$D76+1),$F76-SUM($Z76:BC76)))))</f>
        <v/>
      </c>
      <c r="BE76" s="91">
        <f t="array" ref="BE76">IF(BE$4&lt;$D76,0,IF(BE$4&gt;$F$21,0,IF(BE$4=$F$21,$F76-SUM($Z76:BD76),MIN($F76*INDEX($AA$24:$DB$24,BE$4-$D76+1),$F76-SUM($Z76:BD76)))))</f>
        <v/>
      </c>
      <c r="BF76" s="91">
        <f t="array" ref="BF76">IF(BF$4&lt;$D76,0,IF(BF$4&gt;$F$21,0,IF(BF$4=$F$21,$F76-SUM($Z76:BE76),MIN($F76*INDEX($AA$24:$DB$24,BF$4-$D76+1),$F76-SUM($Z76:BE76)))))</f>
        <v/>
      </c>
      <c r="BG76" s="91">
        <f t="array" ref="BG76">IF(BG$4&lt;$D76,0,IF(BG$4&gt;$F$21,0,IF(BG$4=$F$21,$F76-SUM($Z76:BF76),MIN($F76*INDEX($AA$24:$DB$24,BG$4-$D76+1),$F76-SUM($Z76:BF76)))))</f>
        <v/>
      </c>
      <c r="BH76" s="91">
        <f t="array" ref="BH76">IF(BH$4&lt;$D76,0,IF(BH$4&gt;$F$21,0,IF(BH$4=$F$21,$F76-SUM($Z76:BG76),MIN($F76*INDEX($AA$24:$DB$24,BH$4-$D76+1),$F76-SUM($Z76:BG76)))))</f>
        <v/>
      </c>
      <c r="BI76" s="91">
        <f t="array" ref="BI76">IF(BI$4&lt;$D76,0,IF(BI$4&gt;$F$21,0,IF(BI$4=$F$21,$F76-SUM($Z76:BH76),MIN($F76*INDEX($AA$24:$DB$24,BI$4-$D76+1),$F76-SUM($Z76:BH76)))))</f>
        <v/>
      </c>
      <c r="BJ76" s="91">
        <f t="array" ref="BJ76">IF(BJ$4&lt;$D76,0,IF(BJ$4&gt;$F$21,0,IF(BJ$4=$F$21,$F76-SUM($Z76:BI76),MIN($F76*INDEX($AA$24:$DB$24,BJ$4-$D76+1),$F76-SUM($Z76:BI76)))))</f>
        <v/>
      </c>
      <c r="BK76" s="91">
        <f t="array" ref="BK76">IF(BK$4&lt;$D76,0,IF(BK$4&gt;$F$21,0,IF(BK$4=$F$21,$F76-SUM($Z76:BJ76),MIN($F76*INDEX($AA$24:$DB$24,BK$4-$D76+1),$F76-SUM($Z76:BJ76)))))</f>
        <v/>
      </c>
      <c r="BL76" s="91">
        <f t="array" ref="BL76">IF(BL$4&lt;$D76,0,IF(BL$4&gt;$F$21,0,IF(BL$4=$F$21,$F76-SUM($Z76:BK76),MIN($F76*INDEX($AA$24:$DB$24,BL$4-$D76+1),$F76-SUM($Z76:BK76)))))</f>
        <v/>
      </c>
      <c r="BM76" s="91">
        <f t="array" ref="BM76">IF(BM$4&lt;$D76,0,IF(BM$4&gt;$F$21,0,IF(BM$4=$F$21,$F76-SUM($Z76:BL76),MIN($F76*INDEX($AA$24:$DB$24,BM$4-$D76+1),$F76-SUM($Z76:BL76)))))</f>
        <v/>
      </c>
      <c r="BN76" s="91">
        <f t="array" ref="BN76">IF(BN$4&lt;$D76,0,IF(BN$4&gt;$F$21,0,IF(BN$4=$F$21,$F76-SUM($Z76:BM76),MIN($F76*INDEX($AA$24:$DB$24,BN$4-$D76+1),$F76-SUM($Z76:BM76)))))</f>
        <v/>
      </c>
      <c r="BO76" s="91">
        <f t="array" ref="BO76">IF(BO$4&lt;$D76,0,IF(BO$4&gt;$F$21,0,IF(BO$4=$F$21,$F76-SUM($Z76:BN76),MIN($F76*INDEX($AA$24:$DB$24,BO$4-$D76+1),$F76-SUM($Z76:BN76)))))</f>
        <v/>
      </c>
      <c r="BP76" s="91">
        <f t="array" ref="BP76">IF(BP$4&lt;$D76,0,IF(BP$4&gt;$F$21,0,IF(BP$4=$F$21,$F76-SUM($Z76:BO76),MIN($F76*INDEX($AA$24:$DB$24,BP$4-$D76+1),$F76-SUM($Z76:BO76)))))</f>
        <v/>
      </c>
      <c r="BQ76" s="91">
        <f t="array" ref="BQ76">IF(BQ$4&lt;$D76,0,IF(BQ$4&gt;$F$21,0,IF(BQ$4=$F$21,$F76-SUM($Z76:BP76),MIN($F76*INDEX($AA$24:$DB$24,BQ$4-$D76+1),$F76-SUM($Z76:BP76)))))</f>
        <v/>
      </c>
      <c r="BR76" s="91">
        <f t="array" ref="BR76">IF(BR$4&lt;$D76,0,IF(BR$4&gt;$F$21,0,IF(BR$4=$F$21,$F76-SUM($Z76:BQ76),MIN($F76*INDEX($AA$24:$DB$24,BR$4-$D76+1),$F76-SUM($Z76:BQ76)))))</f>
        <v/>
      </c>
      <c r="BS76" s="91">
        <f t="array" ref="BS76">IF(BS$4&lt;$D76,0,IF(BS$4&gt;$F$21,0,IF(BS$4=$F$21,$F76-SUM($Z76:BR76),MIN($F76*INDEX($AA$24:$DB$24,BS$4-$D76+1),$F76-SUM($Z76:BR76)))))</f>
        <v/>
      </c>
      <c r="BT76" s="91">
        <f t="array" ref="BT76">IF(BT$4&lt;$D76,0,IF(BT$4&gt;$F$21,0,IF(BT$4=$F$21,$F76-SUM($Z76:BS76),MIN($F76*INDEX($AA$24:$DB$24,BT$4-$D76+1),$F76-SUM($Z76:BS76)))))</f>
        <v/>
      </c>
      <c r="BU76" s="91">
        <f t="array" ref="BU76">IF(BU$4&lt;$D76,0,IF(BU$4&gt;$F$21,0,IF(BU$4=$F$21,$F76-SUM($Z76:BT76),MIN($F76*INDEX($AA$24:$DB$24,BU$4-$D76+1),$F76-SUM($Z76:BT76)))))</f>
        <v/>
      </c>
      <c r="BV76" s="91">
        <f t="array" ref="BV76">IF(BV$4&lt;$D76,0,IF(BV$4&gt;$F$21,0,IF(BV$4=$F$21,$F76-SUM($Z76:BU76),MIN($F76*INDEX($AA$24:$DB$24,BV$4-$D76+1),$F76-SUM($Z76:BU76)))))</f>
        <v/>
      </c>
      <c r="BW76" s="91">
        <f t="array" ref="BW76">IF(BW$4&lt;$D76,0,IF(BW$4&gt;$F$21,0,IF(BW$4=$F$21,$F76-SUM($Z76:BV76),MIN($F76*INDEX($AA$24:$DB$24,BW$4-$D76+1),$F76-SUM($Z76:BV76)))))</f>
        <v/>
      </c>
      <c r="BX76" s="91">
        <f t="array" ref="BX76">IF(BX$4&lt;$D76,0,IF(BX$4&gt;$F$21,0,IF(BX$4=$F$21,$F76-SUM($Z76:BW76),MIN($F76*INDEX($AA$24:$DB$24,BX$4-$D76+1),$F76-SUM($Z76:BW76)))))</f>
        <v/>
      </c>
      <c r="BY76" s="91">
        <f t="array" ref="BY76">IF(BY$4&lt;$D76,0,IF(BY$4&gt;$F$21,0,IF(BY$4=$F$21,$F76-SUM($Z76:BX76),MIN($F76*INDEX($AA$24:$DB$24,BY$4-$D76+1),$F76-SUM($Z76:BX76)))))</f>
        <v/>
      </c>
      <c r="BZ76" s="91">
        <f t="array" ref="BZ76">IF(BZ$4&lt;$D76,0,IF(BZ$4&gt;$F$21,0,IF(BZ$4=$F$21,$F76-SUM($Z76:BY76),MIN($F76*INDEX($AA$24:$DB$24,BZ$4-$D76+1),$F76-SUM($Z76:BY76)))))</f>
        <v/>
      </c>
      <c r="CA76" s="91">
        <f t="array" ref="CA76">IF(CA$4&lt;$D76,0,IF(CA$4&gt;$F$21,0,IF(CA$4=$F$21,$F76-SUM($Z76:BZ76),MIN($F76*INDEX($AA$24:$DB$24,CA$4-$D76+1),$F76-SUM($Z76:BZ76)))))</f>
        <v/>
      </c>
      <c r="CB76" s="91">
        <f t="array" ref="CB76">IF(CB$4&lt;$D76,0,IF(CB$4&gt;$F$21,0,IF(CB$4=$F$21,$F76-SUM($Z76:CA76),MIN($F76*INDEX($AA$24:$DB$24,CB$4-$D76+1),$F76-SUM($Z76:CA76)))))</f>
        <v/>
      </c>
      <c r="CC76" s="91">
        <f t="array" ref="CC76">IF(CC$4&lt;$D76,0,IF(CC$4&gt;$F$21,0,IF(CC$4=$F$21,$F76-SUM($Z76:CB76),MIN($F76*INDEX($AA$24:$DB$24,CC$4-$D76+1),$F76-SUM($Z76:CB76)))))</f>
        <v/>
      </c>
      <c r="CD76" s="91">
        <f t="array" ref="CD76">IF(CD$4&lt;$D76,0,IF(CD$4&gt;$F$21,0,IF(CD$4=$F$21,$F76-SUM($Z76:CC76),MIN($F76*INDEX($AA$24:$DB$24,CD$4-$D76+1),$F76-SUM($Z76:CC76)))))</f>
        <v/>
      </c>
      <c r="CE76" s="91">
        <f t="array" ref="CE76">IF(CE$4&lt;$D76,0,IF(CE$4&gt;$F$21,0,IF(CE$4=$F$21,$F76-SUM($Z76:CD76),MIN($F76*INDEX($AA$24:$DB$24,CE$4-$D76+1),$F76-SUM($Z76:CD76)))))</f>
        <v/>
      </c>
      <c r="CF76" s="91">
        <f t="array" ref="CF76">IF(CF$4&lt;$D76,0,IF(CF$4&gt;$F$21,0,IF(CF$4=$F$21,$F76-SUM($Z76:CE76),MIN($F76*INDEX($AA$24:$DB$24,CF$4-$D76+1),$F76-SUM($Z76:CE76)))))</f>
        <v/>
      </c>
      <c r="CG76" s="91">
        <f t="array" ref="CG76">IF(CG$4&lt;$D76,0,IF(CG$4&gt;$F$21,0,IF(CG$4=$F$21,$F76-SUM($Z76:CF76),MIN($F76*INDEX($AA$24:$DB$24,CG$4-$D76+1),$F76-SUM($Z76:CF76)))))</f>
        <v/>
      </c>
      <c r="CH76" s="91">
        <f t="array" ref="CH76">IF(CH$4&lt;$D76,0,IF(CH$4&gt;$F$21,0,IF(CH$4=$F$21,$F76-SUM($Z76:CG76),MIN($F76*INDEX($AA$24:$DB$24,CH$4-$D76+1),$F76-SUM($Z76:CG76)))))</f>
        <v/>
      </c>
      <c r="CI76" s="91">
        <f t="array" ref="CI76">IF(CI$4&lt;$D76,0,IF(CI$4&gt;$F$21,0,IF(CI$4=$F$21,$F76-SUM($Z76:CH76),MIN($F76*INDEX($AA$24:$DB$24,CI$4-$D76+1),$F76-SUM($Z76:CH76)))))</f>
        <v/>
      </c>
      <c r="CJ76" s="91">
        <f t="array" ref="CJ76">IF(CJ$4&lt;$D76,0,IF(CJ$4&gt;$F$21,0,IF(CJ$4=$F$21,$F76-SUM($Z76:CI76),MIN($F76*INDEX($AA$24:$DB$24,CJ$4-$D76+1),$F76-SUM($Z76:CI76)))))</f>
        <v/>
      </c>
      <c r="CK76" s="91">
        <f t="array" ref="CK76">IF(CK$4&lt;$D76,0,IF(CK$4&gt;$F$21,0,IF(CK$4=$F$21,$F76-SUM($Z76:CJ76),MIN($F76*INDEX($AA$24:$DB$24,CK$4-$D76+1),$F76-SUM($Z76:CJ76)))))</f>
        <v/>
      </c>
      <c r="CL76" s="91">
        <f t="array" ref="CL76">IF(CL$4&lt;$D76,0,IF(CL$4&gt;$F$21,0,IF(CL$4=$F$21,$F76-SUM($Z76:CK76),MIN($F76*INDEX($AA$24:$DB$24,CL$4-$D76+1),$F76-SUM($Z76:CK76)))))</f>
        <v/>
      </c>
      <c r="CM76" s="91">
        <f t="array" ref="CM76">IF(CM$4&lt;$D76,0,IF(CM$4&gt;$F$21,0,IF(CM$4=$F$21,$F76-SUM($Z76:CL76),MIN($F76*INDEX($AA$24:$DB$24,CM$4-$D76+1),$F76-SUM($Z76:CL76)))))</f>
        <v/>
      </c>
      <c r="CN76" s="91">
        <f t="array" ref="CN76">IF(CN$4&lt;$D76,0,IF(CN$4&gt;$F$21,0,IF(CN$4=$F$21,$F76-SUM($Z76:CM76),MIN($F76*INDEX($AA$24:$DB$24,CN$4-$D76+1),$F76-SUM($Z76:CM76)))))</f>
        <v/>
      </c>
      <c r="CO76" s="91">
        <f t="array" ref="CO76">IF(CO$4&lt;$D76,0,IF(CO$4&gt;$F$21,0,IF(CO$4=$F$21,$F76-SUM($Z76:CN76),MIN($F76*INDEX($AA$24:$DB$24,CO$4-$D76+1),$F76-SUM($Z76:CN76)))))</f>
        <v/>
      </c>
      <c r="CP76" s="91">
        <f t="array" ref="CP76">IF(CP$4&lt;$D76,0,IF(CP$4&gt;$F$21,0,IF(CP$4=$F$21,$F76-SUM($Z76:CO76),MIN($F76*INDEX($AA$24:$DB$24,CP$4-$D76+1),$F76-SUM($Z76:CO76)))))</f>
        <v/>
      </c>
      <c r="CQ76" s="91">
        <f t="array" ref="CQ76">IF(CQ$4&lt;$D76,0,IF(CQ$4&gt;$F$21,0,IF(CQ$4=$F$21,$F76-SUM($Z76:CP76),MIN($F76*INDEX($AA$24:$DB$24,CQ$4-$D76+1),$F76-SUM($Z76:CP76)))))</f>
        <v/>
      </c>
      <c r="CR76" s="91">
        <f t="array" ref="CR76">IF(CR$4&lt;$D76,0,IF(CR$4&gt;$F$21,0,IF(CR$4=$F$21,$F76-SUM($Z76:CQ76),MIN($F76*INDEX($AA$24:$DB$24,CR$4-$D76+1),$F76-SUM($Z76:CQ76)))))</f>
        <v/>
      </c>
      <c r="CS76" s="91">
        <f t="array" ref="CS76">IF(CS$4&lt;$D76,0,IF(CS$4&gt;$F$21,0,IF(CS$4=$F$21,$F76-SUM($Z76:CR76),MIN($F76*INDEX($AA$24:$DB$24,CS$4-$D76+1),$F76-SUM($Z76:CR76)))))</f>
        <v/>
      </c>
      <c r="CT76" s="91">
        <f t="array" ref="CT76">IF(CT$4&lt;$D76,0,IF(CT$4&gt;$F$21,0,IF(CT$4=$F$21,$F76-SUM($Z76:CS76),MIN($F76*INDEX($AA$24:$DB$24,CT$4-$D76+1),$F76-SUM($Z76:CS76)))))</f>
        <v/>
      </c>
      <c r="CU76" s="91">
        <f t="array" ref="CU76">IF(CU$4&lt;$D76,0,IF(CU$4&gt;$F$21,0,IF(CU$4=$F$21,$F76-SUM($Z76:CT76),MIN($F76*INDEX($AA$24:$DB$24,CU$4-$D76+1),$F76-SUM($Z76:CT76)))))</f>
        <v/>
      </c>
      <c r="CV76" s="91">
        <f t="array" ref="CV76">IF(CV$4&lt;$D76,0,IF(CV$4&gt;$F$21,0,IF(CV$4=$F$21,$F76-SUM($Z76:CU76),MIN($F76*INDEX($AA$24:$DB$24,CV$4-$D76+1),$F76-SUM($Z76:CU76)))))</f>
        <v/>
      </c>
      <c r="CW76" s="91">
        <f t="array" ref="CW76">IF(CW$4&lt;$D76,0,IF(CW$4&gt;$F$21,0,IF(CW$4=$F$21,$F76-SUM($Z76:CV76),MIN($F76*INDEX($AA$24:$DB$24,CW$4-$D76+1),$F76-SUM($Z76:CV76)))))</f>
        <v/>
      </c>
      <c r="CX76" s="91">
        <f t="array" ref="CX76">IF(CX$4&lt;$D76,0,IF(CX$4&gt;$F$21,0,IF(CX$4=$F$21,$F76-SUM($Z76:CW76),MIN($F76*INDEX($AA$24:$DB$24,CX$4-$D76+1),$F76-SUM($Z76:CW76)))))</f>
        <v/>
      </c>
      <c r="CY76" s="91">
        <f t="array" ref="CY76">IF(CY$4&lt;$D76,0,IF(CY$4&gt;$F$21,0,IF(CY$4=$F$21,$F76-SUM($Z76:CX76),MIN($F76*INDEX($AA$24:$DB$24,CY$4-$D76+1),$F76-SUM($Z76:CX76)))))</f>
        <v/>
      </c>
      <c r="CZ76" s="91">
        <f t="array" ref="CZ76">IF(CZ$4&lt;$D76,0,IF(CZ$4&gt;$F$21,0,IF(CZ$4=$F$21,$F76-SUM($Z76:CY76),MIN($F76*INDEX($AA$24:$DB$24,CZ$4-$D76+1),$F76-SUM($Z76:CY76)))))</f>
        <v/>
      </c>
      <c r="DA76" s="91">
        <f t="array" ref="DA76">IF(DA$4&lt;$D76,0,IF(DA$4&gt;$F$21,0,IF(DA$4=$F$21,$F76-SUM($Z76:CZ76),MIN($F76*INDEX($AA$24:$DB$24,DA$4-$D76+1),$F76-SUM($Z76:CZ76)))))</f>
        <v/>
      </c>
      <c r="DB76" s="91">
        <f t="array" ref="DB76">IF(DB$4&lt;$D76,0,IF(DB$4&gt;$F$21,0,IF(DB$4=$F$21,$F76-SUM($Z76:DA76),MIN($F76*INDEX($AA$24:$DB$24,DB$4-$D76+1),$F76-SUM($Z76:DA76)))))</f>
        <v/>
      </c>
    </row>
    <row r="77" outlineLevel="3">
      <c r="D77" s="2" t="n">
        <v>52</v>
      </c>
      <c r="E77" s="2" t="inlineStr">
        <is>
          <t>Total Capex Year 52</t>
        </is>
      </c>
      <c r="F77" s="87" t="n">
        <v>0</v>
      </c>
      <c r="G77" s="87">
        <f>SUM(AA77:DB77)-F77</f>
        <v/>
      </c>
      <c r="AA77" s="91">
        <f t="array" ref="AA77">IF(AA$4&lt;$D77,0,IF(AA$4&gt;$F$21,0,IF(AA$4=$F$21,$F77-SUM($Z77:Z77),MIN($F77*INDEX($AA$24:$DB$24,AA$4-$D77+1),$F77-SUM($Z77:Z77)))))</f>
        <v/>
      </c>
      <c r="AB77" s="91">
        <f t="array" ref="AB77">IF(AB$4&lt;$D77,0,IF(AB$4&gt;$F$21,0,IF(AB$4=$F$21,$F77-SUM($Z77:AA77),MIN($F77*INDEX($AA$24:$DB$24,AB$4-$D77+1),$F77-SUM($Z77:AA77)))))</f>
        <v/>
      </c>
      <c r="AC77" s="91">
        <f t="array" ref="AC77">IF(AC$4&lt;$D77,0,IF(AC$4&gt;$F$21,0,IF(AC$4=$F$21,$F77-SUM($Z77:AB77),MIN($F77*INDEX($AA$24:$DB$24,AC$4-$D77+1),$F77-SUM($Z77:AB77)))))</f>
        <v/>
      </c>
      <c r="AD77" s="91">
        <f t="array" ref="AD77">IF(AD$4&lt;$D77,0,IF(AD$4&gt;$F$21,0,IF(AD$4=$F$21,$F77-SUM($Z77:AC77),MIN($F77*INDEX($AA$24:$DB$24,AD$4-$D77+1),$F77-SUM($Z77:AC77)))))</f>
        <v/>
      </c>
      <c r="AE77" s="91">
        <f t="array" ref="AE77">IF(AE$4&lt;$D77,0,IF(AE$4&gt;$F$21,0,IF(AE$4=$F$21,$F77-SUM($Z77:AD77),MIN($F77*INDEX($AA$24:$DB$24,AE$4-$D77+1),$F77-SUM($Z77:AD77)))))</f>
        <v/>
      </c>
      <c r="AF77" s="91">
        <f t="array" ref="AF77">IF(AF$4&lt;$D77,0,IF(AF$4&gt;$F$21,0,IF(AF$4=$F$21,$F77-SUM($Z77:AE77),MIN($F77*INDEX($AA$24:$DB$24,AF$4-$D77+1),$F77-SUM($Z77:AE77)))))</f>
        <v/>
      </c>
      <c r="AG77" s="91">
        <f t="array" ref="AG77">IF(AG$4&lt;$D77,0,IF(AG$4&gt;$F$21,0,IF(AG$4=$F$21,$F77-SUM($Z77:AF77),MIN($F77*INDEX($AA$24:$DB$24,AG$4-$D77+1),$F77-SUM($Z77:AF77)))))</f>
        <v/>
      </c>
      <c r="AH77" s="91">
        <f t="array" ref="AH77">IF(AH$4&lt;$D77,0,IF(AH$4&gt;$F$21,0,IF(AH$4=$F$21,$F77-SUM($Z77:AG77),MIN($F77*INDEX($AA$24:$DB$24,AH$4-$D77+1),$F77-SUM($Z77:AG77)))))</f>
        <v/>
      </c>
      <c r="AI77" s="91">
        <f t="array" ref="AI77">IF(AI$4&lt;$D77,0,IF(AI$4&gt;$F$21,0,IF(AI$4=$F$21,$F77-SUM($Z77:AH77),MIN($F77*INDEX($AA$24:$DB$24,AI$4-$D77+1),$F77-SUM($Z77:AH77)))))</f>
        <v/>
      </c>
      <c r="AJ77" s="91">
        <f t="array" ref="AJ77">IF(AJ$4&lt;$D77,0,IF(AJ$4&gt;$F$21,0,IF(AJ$4=$F$21,$F77-SUM($Z77:AI77),MIN($F77*INDEX($AA$24:$DB$24,AJ$4-$D77+1),$F77-SUM($Z77:AI77)))))</f>
        <v/>
      </c>
      <c r="AK77" s="91">
        <f t="array" ref="AK77">IF(AK$4&lt;$D77,0,IF(AK$4&gt;$F$21,0,IF(AK$4=$F$21,$F77-SUM($Z77:AJ77),MIN($F77*INDEX($AA$24:$DB$24,AK$4-$D77+1),$F77-SUM($Z77:AJ77)))))</f>
        <v/>
      </c>
      <c r="AL77" s="91">
        <f t="array" ref="AL77">IF(AL$4&lt;$D77,0,IF(AL$4&gt;$F$21,0,IF(AL$4=$F$21,$F77-SUM($Z77:AK77),MIN($F77*INDEX($AA$24:$DB$24,AL$4-$D77+1),$F77-SUM($Z77:AK77)))))</f>
        <v/>
      </c>
      <c r="AM77" s="91">
        <f t="array" ref="AM77">IF(AM$4&lt;$D77,0,IF(AM$4&gt;$F$21,0,IF(AM$4=$F$21,$F77-SUM($Z77:AL77),MIN($F77*INDEX($AA$24:$DB$24,AM$4-$D77+1),$F77-SUM($Z77:AL77)))))</f>
        <v/>
      </c>
      <c r="AN77" s="91">
        <f t="array" ref="AN77">IF(AN$4&lt;$D77,0,IF(AN$4&gt;$F$21,0,IF(AN$4=$F$21,$F77-SUM($Z77:AM77),MIN($F77*INDEX($AA$24:$DB$24,AN$4-$D77+1),$F77-SUM($Z77:AM77)))))</f>
        <v/>
      </c>
      <c r="AO77" s="91">
        <f t="array" ref="AO77">IF(AO$4&lt;$D77,0,IF(AO$4&gt;$F$21,0,IF(AO$4=$F$21,$F77-SUM($Z77:AN77),MIN($F77*INDEX($AA$24:$DB$24,AO$4-$D77+1),$F77-SUM($Z77:AN77)))))</f>
        <v/>
      </c>
      <c r="AP77" s="91">
        <f t="array" ref="AP77">IF(AP$4&lt;$D77,0,IF(AP$4&gt;$F$21,0,IF(AP$4=$F$21,$F77-SUM($Z77:AO77),MIN($F77*INDEX($AA$24:$DB$24,AP$4-$D77+1),$F77-SUM($Z77:AO77)))))</f>
        <v/>
      </c>
      <c r="AQ77" s="91">
        <f t="array" ref="AQ77">IF(AQ$4&lt;$D77,0,IF(AQ$4&gt;$F$21,0,IF(AQ$4=$F$21,$F77-SUM($Z77:AP77),MIN($F77*INDEX($AA$24:$DB$24,AQ$4-$D77+1),$F77-SUM($Z77:AP77)))))</f>
        <v/>
      </c>
      <c r="AR77" s="91">
        <f t="array" ref="AR77">IF(AR$4&lt;$D77,0,IF(AR$4&gt;$F$21,0,IF(AR$4=$F$21,$F77-SUM($Z77:AQ77),MIN($F77*INDEX($AA$24:$DB$24,AR$4-$D77+1),$F77-SUM($Z77:AQ77)))))</f>
        <v/>
      </c>
      <c r="AS77" s="91">
        <f t="array" ref="AS77">IF(AS$4&lt;$D77,0,IF(AS$4&gt;$F$21,0,IF(AS$4=$F$21,$F77-SUM($Z77:AR77),MIN($F77*INDEX($AA$24:$DB$24,AS$4-$D77+1),$F77-SUM($Z77:AR77)))))</f>
        <v/>
      </c>
      <c r="AT77" s="91">
        <f t="array" ref="AT77">IF(AT$4&lt;$D77,0,IF(AT$4&gt;$F$21,0,IF(AT$4=$F$21,$F77-SUM($Z77:AS77),MIN($F77*INDEX($AA$24:$DB$24,AT$4-$D77+1),$F77-SUM($Z77:AS77)))))</f>
        <v/>
      </c>
      <c r="AU77" s="91">
        <f t="array" ref="AU77">IF(AU$4&lt;$D77,0,IF(AU$4&gt;$F$21,0,IF(AU$4=$F$21,$F77-SUM($Z77:AT77),MIN($F77*INDEX($AA$24:$DB$24,AU$4-$D77+1),$F77-SUM($Z77:AT77)))))</f>
        <v/>
      </c>
      <c r="AV77" s="91">
        <f t="array" ref="AV77">IF(AV$4&lt;$D77,0,IF(AV$4&gt;$F$21,0,IF(AV$4=$F$21,$F77-SUM($Z77:AU77),MIN($F77*INDEX($AA$24:$DB$24,AV$4-$D77+1),$F77-SUM($Z77:AU77)))))</f>
        <v/>
      </c>
      <c r="AW77" s="91">
        <f t="array" ref="AW77">IF(AW$4&lt;$D77,0,IF(AW$4&gt;$F$21,0,IF(AW$4=$F$21,$F77-SUM($Z77:AV77),MIN($F77*INDEX($AA$24:$DB$24,AW$4-$D77+1),$F77-SUM($Z77:AV77)))))</f>
        <v/>
      </c>
      <c r="AX77" s="91">
        <f t="array" ref="AX77">IF(AX$4&lt;$D77,0,IF(AX$4&gt;$F$21,0,IF(AX$4=$F$21,$F77-SUM($Z77:AW77),MIN($F77*INDEX($AA$24:$DB$24,AX$4-$D77+1),$F77-SUM($Z77:AW77)))))</f>
        <v/>
      </c>
      <c r="AY77" s="91">
        <f t="array" ref="AY77">IF(AY$4&lt;$D77,0,IF(AY$4&gt;$F$21,0,IF(AY$4=$F$21,$F77-SUM($Z77:AX77),MIN($F77*INDEX($AA$24:$DB$24,AY$4-$D77+1),$F77-SUM($Z77:AX77)))))</f>
        <v/>
      </c>
      <c r="AZ77" s="91">
        <f t="array" ref="AZ77">IF(AZ$4&lt;$D77,0,IF(AZ$4&gt;$F$21,0,IF(AZ$4=$F$21,$F77-SUM($Z77:AY77),MIN($F77*INDEX($AA$24:$DB$24,AZ$4-$D77+1),$F77-SUM($Z77:AY77)))))</f>
        <v/>
      </c>
      <c r="BA77" s="91">
        <f t="array" ref="BA77">IF(BA$4&lt;$D77,0,IF(BA$4&gt;$F$21,0,IF(BA$4=$F$21,$F77-SUM($Z77:AZ77),MIN($F77*INDEX($AA$24:$DB$24,BA$4-$D77+1),$F77-SUM($Z77:AZ77)))))</f>
        <v/>
      </c>
      <c r="BB77" s="91">
        <f t="array" ref="BB77">IF(BB$4&lt;$D77,0,IF(BB$4&gt;$F$21,0,IF(BB$4=$F$21,$F77-SUM($Z77:BA77),MIN($F77*INDEX($AA$24:$DB$24,BB$4-$D77+1),$F77-SUM($Z77:BA77)))))</f>
        <v/>
      </c>
      <c r="BC77" s="91">
        <f t="array" ref="BC77">IF(BC$4&lt;$D77,0,IF(BC$4&gt;$F$21,0,IF(BC$4=$F$21,$F77-SUM($Z77:BB77),MIN($F77*INDEX($AA$24:$DB$24,BC$4-$D77+1),$F77-SUM($Z77:BB77)))))</f>
        <v/>
      </c>
      <c r="BD77" s="91">
        <f t="array" ref="BD77">IF(BD$4&lt;$D77,0,IF(BD$4&gt;$F$21,0,IF(BD$4=$F$21,$F77-SUM($Z77:BC77),MIN($F77*INDEX($AA$24:$DB$24,BD$4-$D77+1),$F77-SUM($Z77:BC77)))))</f>
        <v/>
      </c>
      <c r="BE77" s="91">
        <f t="array" ref="BE77">IF(BE$4&lt;$D77,0,IF(BE$4&gt;$F$21,0,IF(BE$4=$F$21,$F77-SUM($Z77:BD77),MIN($F77*INDEX($AA$24:$DB$24,BE$4-$D77+1),$F77-SUM($Z77:BD77)))))</f>
        <v/>
      </c>
      <c r="BF77" s="91">
        <f t="array" ref="BF77">IF(BF$4&lt;$D77,0,IF(BF$4&gt;$F$21,0,IF(BF$4=$F$21,$F77-SUM($Z77:BE77),MIN($F77*INDEX($AA$24:$DB$24,BF$4-$D77+1),$F77-SUM($Z77:BE77)))))</f>
        <v/>
      </c>
      <c r="BG77" s="91">
        <f t="array" ref="BG77">IF(BG$4&lt;$D77,0,IF(BG$4&gt;$F$21,0,IF(BG$4=$F$21,$F77-SUM($Z77:BF77),MIN($F77*INDEX($AA$24:$DB$24,BG$4-$D77+1),$F77-SUM($Z77:BF77)))))</f>
        <v/>
      </c>
      <c r="BH77" s="91">
        <f t="array" ref="BH77">IF(BH$4&lt;$D77,0,IF(BH$4&gt;$F$21,0,IF(BH$4=$F$21,$F77-SUM($Z77:BG77),MIN($F77*INDEX($AA$24:$DB$24,BH$4-$D77+1),$F77-SUM($Z77:BG77)))))</f>
        <v/>
      </c>
      <c r="BI77" s="91">
        <f t="array" ref="BI77">IF(BI$4&lt;$D77,0,IF(BI$4&gt;$F$21,0,IF(BI$4=$F$21,$F77-SUM($Z77:BH77),MIN($F77*INDEX($AA$24:$DB$24,BI$4-$D77+1),$F77-SUM($Z77:BH77)))))</f>
        <v/>
      </c>
      <c r="BJ77" s="91">
        <f t="array" ref="BJ77">IF(BJ$4&lt;$D77,0,IF(BJ$4&gt;$F$21,0,IF(BJ$4=$F$21,$F77-SUM($Z77:BI77),MIN($F77*INDEX($AA$24:$DB$24,BJ$4-$D77+1),$F77-SUM($Z77:BI77)))))</f>
        <v/>
      </c>
      <c r="BK77" s="91">
        <f t="array" ref="BK77">IF(BK$4&lt;$D77,0,IF(BK$4&gt;$F$21,0,IF(BK$4=$F$21,$F77-SUM($Z77:BJ77),MIN($F77*INDEX($AA$24:$DB$24,BK$4-$D77+1),$F77-SUM($Z77:BJ77)))))</f>
        <v/>
      </c>
      <c r="BL77" s="91">
        <f t="array" ref="BL77">IF(BL$4&lt;$D77,0,IF(BL$4&gt;$F$21,0,IF(BL$4=$F$21,$F77-SUM($Z77:BK77),MIN($F77*INDEX($AA$24:$DB$24,BL$4-$D77+1),$F77-SUM($Z77:BK77)))))</f>
        <v/>
      </c>
      <c r="BM77" s="91">
        <f t="array" ref="BM77">IF(BM$4&lt;$D77,0,IF(BM$4&gt;$F$21,0,IF(BM$4=$F$21,$F77-SUM($Z77:BL77),MIN($F77*INDEX($AA$24:$DB$24,BM$4-$D77+1),$F77-SUM($Z77:BL77)))))</f>
        <v/>
      </c>
      <c r="BN77" s="91">
        <f t="array" ref="BN77">IF(BN$4&lt;$D77,0,IF(BN$4&gt;$F$21,0,IF(BN$4=$F$21,$F77-SUM($Z77:BM77),MIN($F77*INDEX($AA$24:$DB$24,BN$4-$D77+1),$F77-SUM($Z77:BM77)))))</f>
        <v/>
      </c>
      <c r="BO77" s="91">
        <f t="array" ref="BO77">IF(BO$4&lt;$D77,0,IF(BO$4&gt;$F$21,0,IF(BO$4=$F$21,$F77-SUM($Z77:BN77),MIN($F77*INDEX($AA$24:$DB$24,BO$4-$D77+1),$F77-SUM($Z77:BN77)))))</f>
        <v/>
      </c>
      <c r="BP77" s="91">
        <f t="array" ref="BP77">IF(BP$4&lt;$D77,0,IF(BP$4&gt;$F$21,0,IF(BP$4=$F$21,$F77-SUM($Z77:BO77),MIN($F77*INDEX($AA$24:$DB$24,BP$4-$D77+1),$F77-SUM($Z77:BO77)))))</f>
        <v/>
      </c>
      <c r="BQ77" s="91">
        <f t="array" ref="BQ77">IF(BQ$4&lt;$D77,0,IF(BQ$4&gt;$F$21,0,IF(BQ$4=$F$21,$F77-SUM($Z77:BP77),MIN($F77*INDEX($AA$24:$DB$24,BQ$4-$D77+1),$F77-SUM($Z77:BP77)))))</f>
        <v/>
      </c>
      <c r="BR77" s="91">
        <f t="array" ref="BR77">IF(BR$4&lt;$D77,0,IF(BR$4&gt;$F$21,0,IF(BR$4=$F$21,$F77-SUM($Z77:BQ77),MIN($F77*INDEX($AA$24:$DB$24,BR$4-$D77+1),$F77-SUM($Z77:BQ77)))))</f>
        <v/>
      </c>
      <c r="BS77" s="91">
        <f t="array" ref="BS77">IF(BS$4&lt;$D77,0,IF(BS$4&gt;$F$21,0,IF(BS$4=$F$21,$F77-SUM($Z77:BR77),MIN($F77*INDEX($AA$24:$DB$24,BS$4-$D77+1),$F77-SUM($Z77:BR77)))))</f>
        <v/>
      </c>
      <c r="BT77" s="91">
        <f t="array" ref="BT77">IF(BT$4&lt;$D77,0,IF(BT$4&gt;$F$21,0,IF(BT$4=$F$21,$F77-SUM($Z77:BS77),MIN($F77*INDEX($AA$24:$DB$24,BT$4-$D77+1),$F77-SUM($Z77:BS77)))))</f>
        <v/>
      </c>
      <c r="BU77" s="91">
        <f t="array" ref="BU77">IF(BU$4&lt;$D77,0,IF(BU$4&gt;$F$21,0,IF(BU$4=$F$21,$F77-SUM($Z77:BT77),MIN($F77*INDEX($AA$24:$DB$24,BU$4-$D77+1),$F77-SUM($Z77:BT77)))))</f>
        <v/>
      </c>
      <c r="BV77" s="91">
        <f t="array" ref="BV77">IF(BV$4&lt;$D77,0,IF(BV$4&gt;$F$21,0,IF(BV$4=$F$21,$F77-SUM($Z77:BU77),MIN($F77*INDEX($AA$24:$DB$24,BV$4-$D77+1),$F77-SUM($Z77:BU77)))))</f>
        <v/>
      </c>
      <c r="BW77" s="91">
        <f t="array" ref="BW77">IF(BW$4&lt;$D77,0,IF(BW$4&gt;$F$21,0,IF(BW$4=$F$21,$F77-SUM($Z77:BV77),MIN($F77*INDEX($AA$24:$DB$24,BW$4-$D77+1),$F77-SUM($Z77:BV77)))))</f>
        <v/>
      </c>
      <c r="BX77" s="91">
        <f t="array" ref="BX77">IF(BX$4&lt;$D77,0,IF(BX$4&gt;$F$21,0,IF(BX$4=$F$21,$F77-SUM($Z77:BW77),MIN($F77*INDEX($AA$24:$DB$24,BX$4-$D77+1),$F77-SUM($Z77:BW77)))))</f>
        <v/>
      </c>
      <c r="BY77" s="91">
        <f t="array" ref="BY77">IF(BY$4&lt;$D77,0,IF(BY$4&gt;$F$21,0,IF(BY$4=$F$21,$F77-SUM($Z77:BX77),MIN($F77*INDEX($AA$24:$DB$24,BY$4-$D77+1),$F77-SUM($Z77:BX77)))))</f>
        <v/>
      </c>
      <c r="BZ77" s="91">
        <f t="array" ref="BZ77">IF(BZ$4&lt;$D77,0,IF(BZ$4&gt;$F$21,0,IF(BZ$4=$F$21,$F77-SUM($Z77:BY77),MIN($F77*INDEX($AA$24:$DB$24,BZ$4-$D77+1),$F77-SUM($Z77:BY77)))))</f>
        <v/>
      </c>
      <c r="CA77" s="91">
        <f t="array" ref="CA77">IF(CA$4&lt;$D77,0,IF(CA$4&gt;$F$21,0,IF(CA$4=$F$21,$F77-SUM($Z77:BZ77),MIN($F77*INDEX($AA$24:$DB$24,CA$4-$D77+1),$F77-SUM($Z77:BZ77)))))</f>
        <v/>
      </c>
      <c r="CB77" s="91">
        <f t="array" ref="CB77">IF(CB$4&lt;$D77,0,IF(CB$4&gt;$F$21,0,IF(CB$4=$F$21,$F77-SUM($Z77:CA77),MIN($F77*INDEX($AA$24:$DB$24,CB$4-$D77+1),$F77-SUM($Z77:CA77)))))</f>
        <v/>
      </c>
      <c r="CC77" s="91">
        <f t="array" ref="CC77">IF(CC$4&lt;$D77,0,IF(CC$4&gt;$F$21,0,IF(CC$4=$F$21,$F77-SUM($Z77:CB77),MIN($F77*INDEX($AA$24:$DB$24,CC$4-$D77+1),$F77-SUM($Z77:CB77)))))</f>
        <v/>
      </c>
      <c r="CD77" s="91">
        <f t="array" ref="CD77">IF(CD$4&lt;$D77,0,IF(CD$4&gt;$F$21,0,IF(CD$4=$F$21,$F77-SUM($Z77:CC77),MIN($F77*INDEX($AA$24:$DB$24,CD$4-$D77+1),$F77-SUM($Z77:CC77)))))</f>
        <v/>
      </c>
      <c r="CE77" s="91">
        <f t="array" ref="CE77">IF(CE$4&lt;$D77,0,IF(CE$4&gt;$F$21,0,IF(CE$4=$F$21,$F77-SUM($Z77:CD77),MIN($F77*INDEX($AA$24:$DB$24,CE$4-$D77+1),$F77-SUM($Z77:CD77)))))</f>
        <v/>
      </c>
      <c r="CF77" s="91">
        <f t="array" ref="CF77">IF(CF$4&lt;$D77,0,IF(CF$4&gt;$F$21,0,IF(CF$4=$F$21,$F77-SUM($Z77:CE77),MIN($F77*INDEX($AA$24:$DB$24,CF$4-$D77+1),$F77-SUM($Z77:CE77)))))</f>
        <v/>
      </c>
      <c r="CG77" s="91">
        <f t="array" ref="CG77">IF(CG$4&lt;$D77,0,IF(CG$4&gt;$F$21,0,IF(CG$4=$F$21,$F77-SUM($Z77:CF77),MIN($F77*INDEX($AA$24:$DB$24,CG$4-$D77+1),$F77-SUM($Z77:CF77)))))</f>
        <v/>
      </c>
      <c r="CH77" s="91">
        <f t="array" ref="CH77">IF(CH$4&lt;$D77,0,IF(CH$4&gt;$F$21,0,IF(CH$4=$F$21,$F77-SUM($Z77:CG77),MIN($F77*INDEX($AA$24:$DB$24,CH$4-$D77+1),$F77-SUM($Z77:CG77)))))</f>
        <v/>
      </c>
      <c r="CI77" s="91">
        <f t="array" ref="CI77">IF(CI$4&lt;$D77,0,IF(CI$4&gt;$F$21,0,IF(CI$4=$F$21,$F77-SUM($Z77:CH77),MIN($F77*INDEX($AA$24:$DB$24,CI$4-$D77+1),$F77-SUM($Z77:CH77)))))</f>
        <v/>
      </c>
      <c r="CJ77" s="91">
        <f t="array" ref="CJ77">IF(CJ$4&lt;$D77,0,IF(CJ$4&gt;$F$21,0,IF(CJ$4=$F$21,$F77-SUM($Z77:CI77),MIN($F77*INDEX($AA$24:$DB$24,CJ$4-$D77+1),$F77-SUM($Z77:CI77)))))</f>
        <v/>
      </c>
      <c r="CK77" s="91">
        <f t="array" ref="CK77">IF(CK$4&lt;$D77,0,IF(CK$4&gt;$F$21,0,IF(CK$4=$F$21,$F77-SUM($Z77:CJ77),MIN($F77*INDEX($AA$24:$DB$24,CK$4-$D77+1),$F77-SUM($Z77:CJ77)))))</f>
        <v/>
      </c>
      <c r="CL77" s="91">
        <f t="array" ref="CL77">IF(CL$4&lt;$D77,0,IF(CL$4&gt;$F$21,0,IF(CL$4=$F$21,$F77-SUM($Z77:CK77),MIN($F77*INDEX($AA$24:$DB$24,CL$4-$D77+1),$F77-SUM($Z77:CK77)))))</f>
        <v/>
      </c>
      <c r="CM77" s="91">
        <f t="array" ref="CM77">IF(CM$4&lt;$D77,0,IF(CM$4&gt;$F$21,0,IF(CM$4=$F$21,$F77-SUM($Z77:CL77),MIN($F77*INDEX($AA$24:$DB$24,CM$4-$D77+1),$F77-SUM($Z77:CL77)))))</f>
        <v/>
      </c>
      <c r="CN77" s="91">
        <f t="array" ref="CN77">IF(CN$4&lt;$D77,0,IF(CN$4&gt;$F$21,0,IF(CN$4=$F$21,$F77-SUM($Z77:CM77),MIN($F77*INDEX($AA$24:$DB$24,CN$4-$D77+1),$F77-SUM($Z77:CM77)))))</f>
        <v/>
      </c>
      <c r="CO77" s="91">
        <f t="array" ref="CO77">IF(CO$4&lt;$D77,0,IF(CO$4&gt;$F$21,0,IF(CO$4=$F$21,$F77-SUM($Z77:CN77),MIN($F77*INDEX($AA$24:$DB$24,CO$4-$D77+1),$F77-SUM($Z77:CN77)))))</f>
        <v/>
      </c>
      <c r="CP77" s="91">
        <f t="array" ref="CP77">IF(CP$4&lt;$D77,0,IF(CP$4&gt;$F$21,0,IF(CP$4=$F$21,$F77-SUM($Z77:CO77),MIN($F77*INDEX($AA$24:$DB$24,CP$4-$D77+1),$F77-SUM($Z77:CO77)))))</f>
        <v/>
      </c>
      <c r="CQ77" s="91">
        <f t="array" ref="CQ77">IF(CQ$4&lt;$D77,0,IF(CQ$4&gt;$F$21,0,IF(CQ$4=$F$21,$F77-SUM($Z77:CP77),MIN($F77*INDEX($AA$24:$DB$24,CQ$4-$D77+1),$F77-SUM($Z77:CP77)))))</f>
        <v/>
      </c>
      <c r="CR77" s="91">
        <f t="array" ref="CR77">IF(CR$4&lt;$D77,0,IF(CR$4&gt;$F$21,0,IF(CR$4=$F$21,$F77-SUM($Z77:CQ77),MIN($F77*INDEX($AA$24:$DB$24,CR$4-$D77+1),$F77-SUM($Z77:CQ77)))))</f>
        <v/>
      </c>
      <c r="CS77" s="91">
        <f t="array" ref="CS77">IF(CS$4&lt;$D77,0,IF(CS$4&gt;$F$21,0,IF(CS$4=$F$21,$F77-SUM($Z77:CR77),MIN($F77*INDEX($AA$24:$DB$24,CS$4-$D77+1),$F77-SUM($Z77:CR77)))))</f>
        <v/>
      </c>
      <c r="CT77" s="91">
        <f t="array" ref="CT77">IF(CT$4&lt;$D77,0,IF(CT$4&gt;$F$21,0,IF(CT$4=$F$21,$F77-SUM($Z77:CS77),MIN($F77*INDEX($AA$24:$DB$24,CT$4-$D77+1),$F77-SUM($Z77:CS77)))))</f>
        <v/>
      </c>
      <c r="CU77" s="91">
        <f t="array" ref="CU77">IF(CU$4&lt;$D77,0,IF(CU$4&gt;$F$21,0,IF(CU$4=$F$21,$F77-SUM($Z77:CT77),MIN($F77*INDEX($AA$24:$DB$24,CU$4-$D77+1),$F77-SUM($Z77:CT77)))))</f>
        <v/>
      </c>
      <c r="CV77" s="91">
        <f t="array" ref="CV77">IF(CV$4&lt;$D77,0,IF(CV$4&gt;$F$21,0,IF(CV$4=$F$21,$F77-SUM($Z77:CU77),MIN($F77*INDEX($AA$24:$DB$24,CV$4-$D77+1),$F77-SUM($Z77:CU77)))))</f>
        <v/>
      </c>
      <c r="CW77" s="91">
        <f t="array" ref="CW77">IF(CW$4&lt;$D77,0,IF(CW$4&gt;$F$21,0,IF(CW$4=$F$21,$F77-SUM($Z77:CV77),MIN($F77*INDEX($AA$24:$DB$24,CW$4-$D77+1),$F77-SUM($Z77:CV77)))))</f>
        <v/>
      </c>
      <c r="CX77" s="91">
        <f t="array" ref="CX77">IF(CX$4&lt;$D77,0,IF(CX$4&gt;$F$21,0,IF(CX$4=$F$21,$F77-SUM($Z77:CW77),MIN($F77*INDEX($AA$24:$DB$24,CX$4-$D77+1),$F77-SUM($Z77:CW77)))))</f>
        <v/>
      </c>
      <c r="CY77" s="91">
        <f t="array" ref="CY77">IF(CY$4&lt;$D77,0,IF(CY$4&gt;$F$21,0,IF(CY$4=$F$21,$F77-SUM($Z77:CX77),MIN($F77*INDEX($AA$24:$DB$24,CY$4-$D77+1),$F77-SUM($Z77:CX77)))))</f>
        <v/>
      </c>
      <c r="CZ77" s="91">
        <f t="array" ref="CZ77">IF(CZ$4&lt;$D77,0,IF(CZ$4&gt;$F$21,0,IF(CZ$4=$F$21,$F77-SUM($Z77:CY77),MIN($F77*INDEX($AA$24:$DB$24,CZ$4-$D77+1),$F77-SUM($Z77:CY77)))))</f>
        <v/>
      </c>
      <c r="DA77" s="91">
        <f t="array" ref="DA77">IF(DA$4&lt;$D77,0,IF(DA$4&gt;$F$21,0,IF(DA$4=$F$21,$F77-SUM($Z77:CZ77),MIN($F77*INDEX($AA$24:$DB$24,DA$4-$D77+1),$F77-SUM($Z77:CZ77)))))</f>
        <v/>
      </c>
      <c r="DB77" s="91">
        <f t="array" ref="DB77">IF(DB$4&lt;$D77,0,IF(DB$4&gt;$F$21,0,IF(DB$4=$F$21,$F77-SUM($Z77:DA77),MIN($F77*INDEX($AA$24:$DB$24,DB$4-$D77+1),$F77-SUM($Z77:DA77)))))</f>
        <v/>
      </c>
    </row>
    <row r="78" outlineLevel="3">
      <c r="D78" s="2" t="n">
        <v>53</v>
      </c>
      <c r="E78" s="2" t="inlineStr">
        <is>
          <t>Total Capex Year 53</t>
        </is>
      </c>
      <c r="F78" s="87" t="n">
        <v>0</v>
      </c>
      <c r="G78" s="87">
        <f>SUM(AA78:DB78)-F78</f>
        <v/>
      </c>
      <c r="AA78" s="91">
        <f t="array" ref="AA78">IF(AA$4&lt;$D78,0,IF(AA$4&gt;$F$21,0,IF(AA$4=$F$21,$F78-SUM($Z78:Z78),MIN($F78*INDEX($AA$24:$DB$24,AA$4-$D78+1),$F78-SUM($Z78:Z78)))))</f>
        <v/>
      </c>
      <c r="AB78" s="91">
        <f t="array" ref="AB78">IF(AB$4&lt;$D78,0,IF(AB$4&gt;$F$21,0,IF(AB$4=$F$21,$F78-SUM($Z78:AA78),MIN($F78*INDEX($AA$24:$DB$24,AB$4-$D78+1),$F78-SUM($Z78:AA78)))))</f>
        <v/>
      </c>
      <c r="AC78" s="91">
        <f t="array" ref="AC78">IF(AC$4&lt;$D78,0,IF(AC$4&gt;$F$21,0,IF(AC$4=$F$21,$F78-SUM($Z78:AB78),MIN($F78*INDEX($AA$24:$DB$24,AC$4-$D78+1),$F78-SUM($Z78:AB78)))))</f>
        <v/>
      </c>
      <c r="AD78" s="91">
        <f t="array" ref="AD78">IF(AD$4&lt;$D78,0,IF(AD$4&gt;$F$21,0,IF(AD$4=$F$21,$F78-SUM($Z78:AC78),MIN($F78*INDEX($AA$24:$DB$24,AD$4-$D78+1),$F78-SUM($Z78:AC78)))))</f>
        <v/>
      </c>
      <c r="AE78" s="91">
        <f t="array" ref="AE78">IF(AE$4&lt;$D78,0,IF(AE$4&gt;$F$21,0,IF(AE$4=$F$21,$F78-SUM($Z78:AD78),MIN($F78*INDEX($AA$24:$DB$24,AE$4-$D78+1),$F78-SUM($Z78:AD78)))))</f>
        <v/>
      </c>
      <c r="AF78" s="91">
        <f t="array" ref="AF78">IF(AF$4&lt;$D78,0,IF(AF$4&gt;$F$21,0,IF(AF$4=$F$21,$F78-SUM($Z78:AE78),MIN($F78*INDEX($AA$24:$DB$24,AF$4-$D78+1),$F78-SUM($Z78:AE78)))))</f>
        <v/>
      </c>
      <c r="AG78" s="91">
        <f t="array" ref="AG78">IF(AG$4&lt;$D78,0,IF(AG$4&gt;$F$21,0,IF(AG$4=$F$21,$F78-SUM($Z78:AF78),MIN($F78*INDEX($AA$24:$DB$24,AG$4-$D78+1),$F78-SUM($Z78:AF78)))))</f>
        <v/>
      </c>
      <c r="AH78" s="91">
        <f t="array" ref="AH78">IF(AH$4&lt;$D78,0,IF(AH$4&gt;$F$21,0,IF(AH$4=$F$21,$F78-SUM($Z78:AG78),MIN($F78*INDEX($AA$24:$DB$24,AH$4-$D78+1),$F78-SUM($Z78:AG78)))))</f>
        <v/>
      </c>
      <c r="AI78" s="91">
        <f t="array" ref="AI78">IF(AI$4&lt;$D78,0,IF(AI$4&gt;$F$21,0,IF(AI$4=$F$21,$F78-SUM($Z78:AH78),MIN($F78*INDEX($AA$24:$DB$24,AI$4-$D78+1),$F78-SUM($Z78:AH78)))))</f>
        <v/>
      </c>
      <c r="AJ78" s="91">
        <f t="array" ref="AJ78">IF(AJ$4&lt;$D78,0,IF(AJ$4&gt;$F$21,0,IF(AJ$4=$F$21,$F78-SUM($Z78:AI78),MIN($F78*INDEX($AA$24:$DB$24,AJ$4-$D78+1),$F78-SUM($Z78:AI78)))))</f>
        <v/>
      </c>
      <c r="AK78" s="91">
        <f t="array" ref="AK78">IF(AK$4&lt;$D78,0,IF(AK$4&gt;$F$21,0,IF(AK$4=$F$21,$F78-SUM($Z78:AJ78),MIN($F78*INDEX($AA$24:$DB$24,AK$4-$D78+1),$F78-SUM($Z78:AJ78)))))</f>
        <v/>
      </c>
      <c r="AL78" s="91">
        <f t="array" ref="AL78">IF(AL$4&lt;$D78,0,IF(AL$4&gt;$F$21,0,IF(AL$4=$F$21,$F78-SUM($Z78:AK78),MIN($F78*INDEX($AA$24:$DB$24,AL$4-$D78+1),$F78-SUM($Z78:AK78)))))</f>
        <v/>
      </c>
      <c r="AM78" s="91">
        <f t="array" ref="AM78">IF(AM$4&lt;$D78,0,IF(AM$4&gt;$F$21,0,IF(AM$4=$F$21,$F78-SUM($Z78:AL78),MIN($F78*INDEX($AA$24:$DB$24,AM$4-$D78+1),$F78-SUM($Z78:AL78)))))</f>
        <v/>
      </c>
      <c r="AN78" s="91">
        <f t="array" ref="AN78">IF(AN$4&lt;$D78,0,IF(AN$4&gt;$F$21,0,IF(AN$4=$F$21,$F78-SUM($Z78:AM78),MIN($F78*INDEX($AA$24:$DB$24,AN$4-$D78+1),$F78-SUM($Z78:AM78)))))</f>
        <v/>
      </c>
      <c r="AO78" s="91">
        <f t="array" ref="AO78">IF(AO$4&lt;$D78,0,IF(AO$4&gt;$F$21,0,IF(AO$4=$F$21,$F78-SUM($Z78:AN78),MIN($F78*INDEX($AA$24:$DB$24,AO$4-$D78+1),$F78-SUM($Z78:AN78)))))</f>
        <v/>
      </c>
      <c r="AP78" s="91">
        <f t="array" ref="AP78">IF(AP$4&lt;$D78,0,IF(AP$4&gt;$F$21,0,IF(AP$4=$F$21,$F78-SUM($Z78:AO78),MIN($F78*INDEX($AA$24:$DB$24,AP$4-$D78+1),$F78-SUM($Z78:AO78)))))</f>
        <v/>
      </c>
      <c r="AQ78" s="91">
        <f t="array" ref="AQ78">IF(AQ$4&lt;$D78,0,IF(AQ$4&gt;$F$21,0,IF(AQ$4=$F$21,$F78-SUM($Z78:AP78),MIN($F78*INDEX($AA$24:$DB$24,AQ$4-$D78+1),$F78-SUM($Z78:AP78)))))</f>
        <v/>
      </c>
      <c r="AR78" s="91">
        <f t="array" ref="AR78">IF(AR$4&lt;$D78,0,IF(AR$4&gt;$F$21,0,IF(AR$4=$F$21,$F78-SUM($Z78:AQ78),MIN($F78*INDEX($AA$24:$DB$24,AR$4-$D78+1),$F78-SUM($Z78:AQ78)))))</f>
        <v/>
      </c>
      <c r="AS78" s="91">
        <f t="array" ref="AS78">IF(AS$4&lt;$D78,0,IF(AS$4&gt;$F$21,0,IF(AS$4=$F$21,$F78-SUM($Z78:AR78),MIN($F78*INDEX($AA$24:$DB$24,AS$4-$D78+1),$F78-SUM($Z78:AR78)))))</f>
        <v/>
      </c>
      <c r="AT78" s="91">
        <f t="array" ref="AT78">IF(AT$4&lt;$D78,0,IF(AT$4&gt;$F$21,0,IF(AT$4=$F$21,$F78-SUM($Z78:AS78),MIN($F78*INDEX($AA$24:$DB$24,AT$4-$D78+1),$F78-SUM($Z78:AS78)))))</f>
        <v/>
      </c>
      <c r="AU78" s="91">
        <f t="array" ref="AU78">IF(AU$4&lt;$D78,0,IF(AU$4&gt;$F$21,0,IF(AU$4=$F$21,$F78-SUM($Z78:AT78),MIN($F78*INDEX($AA$24:$DB$24,AU$4-$D78+1),$F78-SUM($Z78:AT78)))))</f>
        <v/>
      </c>
      <c r="AV78" s="91">
        <f t="array" ref="AV78">IF(AV$4&lt;$D78,0,IF(AV$4&gt;$F$21,0,IF(AV$4=$F$21,$F78-SUM($Z78:AU78),MIN($F78*INDEX($AA$24:$DB$24,AV$4-$D78+1),$F78-SUM($Z78:AU78)))))</f>
        <v/>
      </c>
      <c r="AW78" s="91">
        <f t="array" ref="AW78">IF(AW$4&lt;$D78,0,IF(AW$4&gt;$F$21,0,IF(AW$4=$F$21,$F78-SUM($Z78:AV78),MIN($F78*INDEX($AA$24:$DB$24,AW$4-$D78+1),$F78-SUM($Z78:AV78)))))</f>
        <v/>
      </c>
      <c r="AX78" s="91">
        <f t="array" ref="AX78">IF(AX$4&lt;$D78,0,IF(AX$4&gt;$F$21,0,IF(AX$4=$F$21,$F78-SUM($Z78:AW78),MIN($F78*INDEX($AA$24:$DB$24,AX$4-$D78+1),$F78-SUM($Z78:AW78)))))</f>
        <v/>
      </c>
      <c r="AY78" s="91">
        <f t="array" ref="AY78">IF(AY$4&lt;$D78,0,IF(AY$4&gt;$F$21,0,IF(AY$4=$F$21,$F78-SUM($Z78:AX78),MIN($F78*INDEX($AA$24:$DB$24,AY$4-$D78+1),$F78-SUM($Z78:AX78)))))</f>
        <v/>
      </c>
      <c r="AZ78" s="91">
        <f t="array" ref="AZ78">IF(AZ$4&lt;$D78,0,IF(AZ$4&gt;$F$21,0,IF(AZ$4=$F$21,$F78-SUM($Z78:AY78),MIN($F78*INDEX($AA$24:$DB$24,AZ$4-$D78+1),$F78-SUM($Z78:AY78)))))</f>
        <v/>
      </c>
      <c r="BA78" s="91">
        <f t="array" ref="BA78">IF(BA$4&lt;$D78,0,IF(BA$4&gt;$F$21,0,IF(BA$4=$F$21,$F78-SUM($Z78:AZ78),MIN($F78*INDEX($AA$24:$DB$24,BA$4-$D78+1),$F78-SUM($Z78:AZ78)))))</f>
        <v/>
      </c>
      <c r="BB78" s="91">
        <f t="array" ref="BB78">IF(BB$4&lt;$D78,0,IF(BB$4&gt;$F$21,0,IF(BB$4=$F$21,$F78-SUM($Z78:BA78),MIN($F78*INDEX($AA$24:$DB$24,BB$4-$D78+1),$F78-SUM($Z78:BA78)))))</f>
        <v/>
      </c>
      <c r="BC78" s="91">
        <f t="array" ref="BC78">IF(BC$4&lt;$D78,0,IF(BC$4&gt;$F$21,0,IF(BC$4=$F$21,$F78-SUM($Z78:BB78),MIN($F78*INDEX($AA$24:$DB$24,BC$4-$D78+1),$F78-SUM($Z78:BB78)))))</f>
        <v/>
      </c>
      <c r="BD78" s="91">
        <f t="array" ref="BD78">IF(BD$4&lt;$D78,0,IF(BD$4&gt;$F$21,0,IF(BD$4=$F$21,$F78-SUM($Z78:BC78),MIN($F78*INDEX($AA$24:$DB$24,BD$4-$D78+1),$F78-SUM($Z78:BC78)))))</f>
        <v/>
      </c>
      <c r="BE78" s="91">
        <f t="array" ref="BE78">IF(BE$4&lt;$D78,0,IF(BE$4&gt;$F$21,0,IF(BE$4=$F$21,$F78-SUM($Z78:BD78),MIN($F78*INDEX($AA$24:$DB$24,BE$4-$D78+1),$F78-SUM($Z78:BD78)))))</f>
        <v/>
      </c>
      <c r="BF78" s="91">
        <f t="array" ref="BF78">IF(BF$4&lt;$D78,0,IF(BF$4&gt;$F$21,0,IF(BF$4=$F$21,$F78-SUM($Z78:BE78),MIN($F78*INDEX($AA$24:$DB$24,BF$4-$D78+1),$F78-SUM($Z78:BE78)))))</f>
        <v/>
      </c>
      <c r="BG78" s="91">
        <f t="array" ref="BG78">IF(BG$4&lt;$D78,0,IF(BG$4&gt;$F$21,0,IF(BG$4=$F$21,$F78-SUM($Z78:BF78),MIN($F78*INDEX($AA$24:$DB$24,BG$4-$D78+1),$F78-SUM($Z78:BF78)))))</f>
        <v/>
      </c>
      <c r="BH78" s="91">
        <f t="array" ref="BH78">IF(BH$4&lt;$D78,0,IF(BH$4&gt;$F$21,0,IF(BH$4=$F$21,$F78-SUM($Z78:BG78),MIN($F78*INDEX($AA$24:$DB$24,BH$4-$D78+1),$F78-SUM($Z78:BG78)))))</f>
        <v/>
      </c>
      <c r="BI78" s="91">
        <f t="array" ref="BI78">IF(BI$4&lt;$D78,0,IF(BI$4&gt;$F$21,0,IF(BI$4=$F$21,$F78-SUM($Z78:BH78),MIN($F78*INDEX($AA$24:$DB$24,BI$4-$D78+1),$F78-SUM($Z78:BH78)))))</f>
        <v/>
      </c>
      <c r="BJ78" s="91">
        <f t="array" ref="BJ78">IF(BJ$4&lt;$D78,0,IF(BJ$4&gt;$F$21,0,IF(BJ$4=$F$21,$F78-SUM($Z78:BI78),MIN($F78*INDEX($AA$24:$DB$24,BJ$4-$D78+1),$F78-SUM($Z78:BI78)))))</f>
        <v/>
      </c>
      <c r="BK78" s="91">
        <f t="array" ref="BK78">IF(BK$4&lt;$D78,0,IF(BK$4&gt;$F$21,0,IF(BK$4=$F$21,$F78-SUM($Z78:BJ78),MIN($F78*INDEX($AA$24:$DB$24,BK$4-$D78+1),$F78-SUM($Z78:BJ78)))))</f>
        <v/>
      </c>
      <c r="BL78" s="91">
        <f t="array" ref="BL78">IF(BL$4&lt;$D78,0,IF(BL$4&gt;$F$21,0,IF(BL$4=$F$21,$F78-SUM($Z78:BK78),MIN($F78*INDEX($AA$24:$DB$24,BL$4-$D78+1),$F78-SUM($Z78:BK78)))))</f>
        <v/>
      </c>
      <c r="BM78" s="91">
        <f t="array" ref="BM78">IF(BM$4&lt;$D78,0,IF(BM$4&gt;$F$21,0,IF(BM$4=$F$21,$F78-SUM($Z78:BL78),MIN($F78*INDEX($AA$24:$DB$24,BM$4-$D78+1),$F78-SUM($Z78:BL78)))))</f>
        <v/>
      </c>
      <c r="BN78" s="91">
        <f t="array" ref="BN78">IF(BN$4&lt;$D78,0,IF(BN$4&gt;$F$21,0,IF(BN$4=$F$21,$F78-SUM($Z78:BM78),MIN($F78*INDEX($AA$24:$DB$24,BN$4-$D78+1),$F78-SUM($Z78:BM78)))))</f>
        <v/>
      </c>
      <c r="BO78" s="91">
        <f t="array" ref="BO78">IF(BO$4&lt;$D78,0,IF(BO$4&gt;$F$21,0,IF(BO$4=$F$21,$F78-SUM($Z78:BN78),MIN($F78*INDEX($AA$24:$DB$24,BO$4-$D78+1),$F78-SUM($Z78:BN78)))))</f>
        <v/>
      </c>
      <c r="BP78" s="91">
        <f t="array" ref="BP78">IF(BP$4&lt;$D78,0,IF(BP$4&gt;$F$21,0,IF(BP$4=$F$21,$F78-SUM($Z78:BO78),MIN($F78*INDEX($AA$24:$DB$24,BP$4-$D78+1),$F78-SUM($Z78:BO78)))))</f>
        <v/>
      </c>
      <c r="BQ78" s="91">
        <f t="array" ref="BQ78">IF(BQ$4&lt;$D78,0,IF(BQ$4&gt;$F$21,0,IF(BQ$4=$F$21,$F78-SUM($Z78:BP78),MIN($F78*INDEX($AA$24:$DB$24,BQ$4-$D78+1),$F78-SUM($Z78:BP78)))))</f>
        <v/>
      </c>
      <c r="BR78" s="91">
        <f t="array" ref="BR78">IF(BR$4&lt;$D78,0,IF(BR$4&gt;$F$21,0,IF(BR$4=$F$21,$F78-SUM($Z78:BQ78),MIN($F78*INDEX($AA$24:$DB$24,BR$4-$D78+1),$F78-SUM($Z78:BQ78)))))</f>
        <v/>
      </c>
      <c r="BS78" s="91">
        <f t="array" ref="BS78">IF(BS$4&lt;$D78,0,IF(BS$4&gt;$F$21,0,IF(BS$4=$F$21,$F78-SUM($Z78:BR78),MIN($F78*INDEX($AA$24:$DB$24,BS$4-$D78+1),$F78-SUM($Z78:BR78)))))</f>
        <v/>
      </c>
      <c r="BT78" s="91">
        <f t="array" ref="BT78">IF(BT$4&lt;$D78,0,IF(BT$4&gt;$F$21,0,IF(BT$4=$F$21,$F78-SUM($Z78:BS78),MIN($F78*INDEX($AA$24:$DB$24,BT$4-$D78+1),$F78-SUM($Z78:BS78)))))</f>
        <v/>
      </c>
      <c r="BU78" s="91">
        <f t="array" ref="BU78">IF(BU$4&lt;$D78,0,IF(BU$4&gt;$F$21,0,IF(BU$4=$F$21,$F78-SUM($Z78:BT78),MIN($F78*INDEX($AA$24:$DB$24,BU$4-$D78+1),$F78-SUM($Z78:BT78)))))</f>
        <v/>
      </c>
      <c r="BV78" s="91">
        <f t="array" ref="BV78">IF(BV$4&lt;$D78,0,IF(BV$4&gt;$F$21,0,IF(BV$4=$F$21,$F78-SUM($Z78:BU78),MIN($F78*INDEX($AA$24:$DB$24,BV$4-$D78+1),$F78-SUM($Z78:BU78)))))</f>
        <v/>
      </c>
      <c r="BW78" s="91">
        <f t="array" ref="BW78">IF(BW$4&lt;$D78,0,IF(BW$4&gt;$F$21,0,IF(BW$4=$F$21,$F78-SUM($Z78:BV78),MIN($F78*INDEX($AA$24:$DB$24,BW$4-$D78+1),$F78-SUM($Z78:BV78)))))</f>
        <v/>
      </c>
      <c r="BX78" s="91">
        <f t="array" ref="BX78">IF(BX$4&lt;$D78,0,IF(BX$4&gt;$F$21,0,IF(BX$4=$F$21,$F78-SUM($Z78:BW78),MIN($F78*INDEX($AA$24:$DB$24,BX$4-$D78+1),$F78-SUM($Z78:BW78)))))</f>
        <v/>
      </c>
      <c r="BY78" s="91">
        <f t="array" ref="BY78">IF(BY$4&lt;$D78,0,IF(BY$4&gt;$F$21,0,IF(BY$4=$F$21,$F78-SUM($Z78:BX78),MIN($F78*INDEX($AA$24:$DB$24,BY$4-$D78+1),$F78-SUM($Z78:BX78)))))</f>
        <v/>
      </c>
      <c r="BZ78" s="91">
        <f t="array" ref="BZ78">IF(BZ$4&lt;$D78,0,IF(BZ$4&gt;$F$21,0,IF(BZ$4=$F$21,$F78-SUM($Z78:BY78),MIN($F78*INDEX($AA$24:$DB$24,BZ$4-$D78+1),$F78-SUM($Z78:BY78)))))</f>
        <v/>
      </c>
      <c r="CA78" s="91">
        <f t="array" ref="CA78">IF(CA$4&lt;$D78,0,IF(CA$4&gt;$F$21,0,IF(CA$4=$F$21,$F78-SUM($Z78:BZ78),MIN($F78*INDEX($AA$24:$DB$24,CA$4-$D78+1),$F78-SUM($Z78:BZ78)))))</f>
        <v/>
      </c>
      <c r="CB78" s="91">
        <f t="array" ref="CB78">IF(CB$4&lt;$D78,0,IF(CB$4&gt;$F$21,0,IF(CB$4=$F$21,$F78-SUM($Z78:CA78),MIN($F78*INDEX($AA$24:$DB$24,CB$4-$D78+1),$F78-SUM($Z78:CA78)))))</f>
        <v/>
      </c>
      <c r="CC78" s="91">
        <f t="array" ref="CC78">IF(CC$4&lt;$D78,0,IF(CC$4&gt;$F$21,0,IF(CC$4=$F$21,$F78-SUM($Z78:CB78),MIN($F78*INDEX($AA$24:$DB$24,CC$4-$D78+1),$F78-SUM($Z78:CB78)))))</f>
        <v/>
      </c>
      <c r="CD78" s="91">
        <f t="array" ref="CD78">IF(CD$4&lt;$D78,0,IF(CD$4&gt;$F$21,0,IF(CD$4=$F$21,$F78-SUM($Z78:CC78),MIN($F78*INDEX($AA$24:$DB$24,CD$4-$D78+1),$F78-SUM($Z78:CC78)))))</f>
        <v/>
      </c>
      <c r="CE78" s="91">
        <f t="array" ref="CE78">IF(CE$4&lt;$D78,0,IF(CE$4&gt;$F$21,0,IF(CE$4=$F$21,$F78-SUM($Z78:CD78),MIN($F78*INDEX($AA$24:$DB$24,CE$4-$D78+1),$F78-SUM($Z78:CD78)))))</f>
        <v/>
      </c>
      <c r="CF78" s="91">
        <f t="array" ref="CF78">IF(CF$4&lt;$D78,0,IF(CF$4&gt;$F$21,0,IF(CF$4=$F$21,$F78-SUM($Z78:CE78),MIN($F78*INDEX($AA$24:$DB$24,CF$4-$D78+1),$F78-SUM($Z78:CE78)))))</f>
        <v/>
      </c>
      <c r="CG78" s="91">
        <f t="array" ref="CG78">IF(CG$4&lt;$D78,0,IF(CG$4&gt;$F$21,0,IF(CG$4=$F$21,$F78-SUM($Z78:CF78),MIN($F78*INDEX($AA$24:$DB$24,CG$4-$D78+1),$F78-SUM($Z78:CF78)))))</f>
        <v/>
      </c>
      <c r="CH78" s="91">
        <f t="array" ref="CH78">IF(CH$4&lt;$D78,0,IF(CH$4&gt;$F$21,0,IF(CH$4=$F$21,$F78-SUM($Z78:CG78),MIN($F78*INDEX($AA$24:$DB$24,CH$4-$D78+1),$F78-SUM($Z78:CG78)))))</f>
        <v/>
      </c>
      <c r="CI78" s="91">
        <f t="array" ref="CI78">IF(CI$4&lt;$D78,0,IF(CI$4&gt;$F$21,0,IF(CI$4=$F$21,$F78-SUM($Z78:CH78),MIN($F78*INDEX($AA$24:$DB$24,CI$4-$D78+1),$F78-SUM($Z78:CH78)))))</f>
        <v/>
      </c>
      <c r="CJ78" s="91">
        <f t="array" ref="CJ78">IF(CJ$4&lt;$D78,0,IF(CJ$4&gt;$F$21,0,IF(CJ$4=$F$21,$F78-SUM($Z78:CI78),MIN($F78*INDEX($AA$24:$DB$24,CJ$4-$D78+1),$F78-SUM($Z78:CI78)))))</f>
        <v/>
      </c>
      <c r="CK78" s="91">
        <f t="array" ref="CK78">IF(CK$4&lt;$D78,0,IF(CK$4&gt;$F$21,0,IF(CK$4=$F$21,$F78-SUM($Z78:CJ78),MIN($F78*INDEX($AA$24:$DB$24,CK$4-$D78+1),$F78-SUM($Z78:CJ78)))))</f>
        <v/>
      </c>
      <c r="CL78" s="91">
        <f t="array" ref="CL78">IF(CL$4&lt;$D78,0,IF(CL$4&gt;$F$21,0,IF(CL$4=$F$21,$F78-SUM($Z78:CK78),MIN($F78*INDEX($AA$24:$DB$24,CL$4-$D78+1),$F78-SUM($Z78:CK78)))))</f>
        <v/>
      </c>
      <c r="CM78" s="91">
        <f t="array" ref="CM78">IF(CM$4&lt;$D78,0,IF(CM$4&gt;$F$21,0,IF(CM$4=$F$21,$F78-SUM($Z78:CL78),MIN($F78*INDEX($AA$24:$DB$24,CM$4-$D78+1),$F78-SUM($Z78:CL78)))))</f>
        <v/>
      </c>
      <c r="CN78" s="91">
        <f t="array" ref="CN78">IF(CN$4&lt;$D78,0,IF(CN$4&gt;$F$21,0,IF(CN$4=$F$21,$F78-SUM($Z78:CM78),MIN($F78*INDEX($AA$24:$DB$24,CN$4-$D78+1),$F78-SUM($Z78:CM78)))))</f>
        <v/>
      </c>
      <c r="CO78" s="91">
        <f t="array" ref="CO78">IF(CO$4&lt;$D78,0,IF(CO$4&gt;$F$21,0,IF(CO$4=$F$21,$F78-SUM($Z78:CN78),MIN($F78*INDEX($AA$24:$DB$24,CO$4-$D78+1),$F78-SUM($Z78:CN78)))))</f>
        <v/>
      </c>
      <c r="CP78" s="91">
        <f t="array" ref="CP78">IF(CP$4&lt;$D78,0,IF(CP$4&gt;$F$21,0,IF(CP$4=$F$21,$F78-SUM($Z78:CO78),MIN($F78*INDEX($AA$24:$DB$24,CP$4-$D78+1),$F78-SUM($Z78:CO78)))))</f>
        <v/>
      </c>
      <c r="CQ78" s="91">
        <f t="array" ref="CQ78">IF(CQ$4&lt;$D78,0,IF(CQ$4&gt;$F$21,0,IF(CQ$4=$F$21,$F78-SUM($Z78:CP78),MIN($F78*INDEX($AA$24:$DB$24,CQ$4-$D78+1),$F78-SUM($Z78:CP78)))))</f>
        <v/>
      </c>
      <c r="CR78" s="91">
        <f t="array" ref="CR78">IF(CR$4&lt;$D78,0,IF(CR$4&gt;$F$21,0,IF(CR$4=$F$21,$F78-SUM($Z78:CQ78),MIN($F78*INDEX($AA$24:$DB$24,CR$4-$D78+1),$F78-SUM($Z78:CQ78)))))</f>
        <v/>
      </c>
      <c r="CS78" s="91">
        <f t="array" ref="CS78">IF(CS$4&lt;$D78,0,IF(CS$4&gt;$F$21,0,IF(CS$4=$F$21,$F78-SUM($Z78:CR78),MIN($F78*INDEX($AA$24:$DB$24,CS$4-$D78+1),$F78-SUM($Z78:CR78)))))</f>
        <v/>
      </c>
      <c r="CT78" s="91">
        <f t="array" ref="CT78">IF(CT$4&lt;$D78,0,IF(CT$4&gt;$F$21,0,IF(CT$4=$F$21,$F78-SUM($Z78:CS78),MIN($F78*INDEX($AA$24:$DB$24,CT$4-$D78+1),$F78-SUM($Z78:CS78)))))</f>
        <v/>
      </c>
      <c r="CU78" s="91">
        <f t="array" ref="CU78">IF(CU$4&lt;$D78,0,IF(CU$4&gt;$F$21,0,IF(CU$4=$F$21,$F78-SUM($Z78:CT78),MIN($F78*INDEX($AA$24:$DB$24,CU$4-$D78+1),$F78-SUM($Z78:CT78)))))</f>
        <v/>
      </c>
      <c r="CV78" s="91">
        <f t="array" ref="CV78">IF(CV$4&lt;$D78,0,IF(CV$4&gt;$F$21,0,IF(CV$4=$F$21,$F78-SUM($Z78:CU78),MIN($F78*INDEX($AA$24:$DB$24,CV$4-$D78+1),$F78-SUM($Z78:CU78)))))</f>
        <v/>
      </c>
      <c r="CW78" s="91">
        <f t="array" ref="CW78">IF(CW$4&lt;$D78,0,IF(CW$4&gt;$F$21,0,IF(CW$4=$F$21,$F78-SUM($Z78:CV78),MIN($F78*INDEX($AA$24:$DB$24,CW$4-$D78+1),$F78-SUM($Z78:CV78)))))</f>
        <v/>
      </c>
      <c r="CX78" s="91">
        <f t="array" ref="CX78">IF(CX$4&lt;$D78,0,IF(CX$4&gt;$F$21,0,IF(CX$4=$F$21,$F78-SUM($Z78:CW78),MIN($F78*INDEX($AA$24:$DB$24,CX$4-$D78+1),$F78-SUM($Z78:CW78)))))</f>
        <v/>
      </c>
      <c r="CY78" s="91">
        <f t="array" ref="CY78">IF(CY$4&lt;$D78,0,IF(CY$4&gt;$F$21,0,IF(CY$4=$F$21,$F78-SUM($Z78:CX78),MIN($F78*INDEX($AA$24:$DB$24,CY$4-$D78+1),$F78-SUM($Z78:CX78)))))</f>
        <v/>
      </c>
      <c r="CZ78" s="91">
        <f t="array" ref="CZ78">IF(CZ$4&lt;$D78,0,IF(CZ$4&gt;$F$21,0,IF(CZ$4=$F$21,$F78-SUM($Z78:CY78),MIN($F78*INDEX($AA$24:$DB$24,CZ$4-$D78+1),$F78-SUM($Z78:CY78)))))</f>
        <v/>
      </c>
      <c r="DA78" s="91">
        <f t="array" ref="DA78">IF(DA$4&lt;$D78,0,IF(DA$4&gt;$F$21,0,IF(DA$4=$F$21,$F78-SUM($Z78:CZ78),MIN($F78*INDEX($AA$24:$DB$24,DA$4-$D78+1),$F78-SUM($Z78:CZ78)))))</f>
        <v/>
      </c>
      <c r="DB78" s="91">
        <f t="array" ref="DB78">IF(DB$4&lt;$D78,0,IF(DB$4&gt;$F$21,0,IF(DB$4=$F$21,$F78-SUM($Z78:DA78),MIN($F78*INDEX($AA$24:$DB$24,DB$4-$D78+1),$F78-SUM($Z78:DA78)))))</f>
        <v/>
      </c>
    </row>
    <row r="79" outlineLevel="3">
      <c r="D79" s="2" t="n">
        <v>54</v>
      </c>
      <c r="E79" s="2" t="inlineStr">
        <is>
          <t>Total Capex Year 54</t>
        </is>
      </c>
      <c r="F79" s="87" t="n">
        <v>0</v>
      </c>
      <c r="G79" s="87">
        <f>SUM(AA79:DB79)-F79</f>
        <v/>
      </c>
      <c r="AA79" s="91">
        <f t="array" ref="AA79">IF(AA$4&lt;$D79,0,IF(AA$4&gt;$F$21,0,IF(AA$4=$F$21,$F79-SUM($Z79:Z79),MIN($F79*INDEX($AA$24:$DB$24,AA$4-$D79+1),$F79-SUM($Z79:Z79)))))</f>
        <v/>
      </c>
      <c r="AB79" s="91">
        <f t="array" ref="AB79">IF(AB$4&lt;$D79,0,IF(AB$4&gt;$F$21,0,IF(AB$4=$F$21,$F79-SUM($Z79:AA79),MIN($F79*INDEX($AA$24:$DB$24,AB$4-$D79+1),$F79-SUM($Z79:AA79)))))</f>
        <v/>
      </c>
      <c r="AC79" s="91">
        <f t="array" ref="AC79">IF(AC$4&lt;$D79,0,IF(AC$4&gt;$F$21,0,IF(AC$4=$F$21,$F79-SUM($Z79:AB79),MIN($F79*INDEX($AA$24:$DB$24,AC$4-$D79+1),$F79-SUM($Z79:AB79)))))</f>
        <v/>
      </c>
      <c r="AD79" s="91">
        <f t="array" ref="AD79">IF(AD$4&lt;$D79,0,IF(AD$4&gt;$F$21,0,IF(AD$4=$F$21,$F79-SUM($Z79:AC79),MIN($F79*INDEX($AA$24:$DB$24,AD$4-$D79+1),$F79-SUM($Z79:AC79)))))</f>
        <v/>
      </c>
      <c r="AE79" s="91">
        <f t="array" ref="AE79">IF(AE$4&lt;$D79,0,IF(AE$4&gt;$F$21,0,IF(AE$4=$F$21,$F79-SUM($Z79:AD79),MIN($F79*INDEX($AA$24:$DB$24,AE$4-$D79+1),$F79-SUM($Z79:AD79)))))</f>
        <v/>
      </c>
      <c r="AF79" s="91">
        <f t="array" ref="AF79">IF(AF$4&lt;$D79,0,IF(AF$4&gt;$F$21,0,IF(AF$4=$F$21,$F79-SUM($Z79:AE79),MIN($F79*INDEX($AA$24:$DB$24,AF$4-$D79+1),$F79-SUM($Z79:AE79)))))</f>
        <v/>
      </c>
      <c r="AG79" s="91">
        <f t="array" ref="AG79">IF(AG$4&lt;$D79,0,IF(AG$4&gt;$F$21,0,IF(AG$4=$F$21,$F79-SUM($Z79:AF79),MIN($F79*INDEX($AA$24:$DB$24,AG$4-$D79+1),$F79-SUM($Z79:AF79)))))</f>
        <v/>
      </c>
      <c r="AH79" s="91">
        <f t="array" ref="AH79">IF(AH$4&lt;$D79,0,IF(AH$4&gt;$F$21,0,IF(AH$4=$F$21,$F79-SUM($Z79:AG79),MIN($F79*INDEX($AA$24:$DB$24,AH$4-$D79+1),$F79-SUM($Z79:AG79)))))</f>
        <v/>
      </c>
      <c r="AI79" s="91">
        <f t="array" ref="AI79">IF(AI$4&lt;$D79,0,IF(AI$4&gt;$F$21,0,IF(AI$4=$F$21,$F79-SUM($Z79:AH79),MIN($F79*INDEX($AA$24:$DB$24,AI$4-$D79+1),$F79-SUM($Z79:AH79)))))</f>
        <v/>
      </c>
      <c r="AJ79" s="91">
        <f t="array" ref="AJ79">IF(AJ$4&lt;$D79,0,IF(AJ$4&gt;$F$21,0,IF(AJ$4=$F$21,$F79-SUM($Z79:AI79),MIN($F79*INDEX($AA$24:$DB$24,AJ$4-$D79+1),$F79-SUM($Z79:AI79)))))</f>
        <v/>
      </c>
      <c r="AK79" s="91">
        <f t="array" ref="AK79">IF(AK$4&lt;$D79,0,IF(AK$4&gt;$F$21,0,IF(AK$4=$F$21,$F79-SUM($Z79:AJ79),MIN($F79*INDEX($AA$24:$DB$24,AK$4-$D79+1),$F79-SUM($Z79:AJ79)))))</f>
        <v/>
      </c>
      <c r="AL79" s="91">
        <f t="array" ref="AL79">IF(AL$4&lt;$D79,0,IF(AL$4&gt;$F$21,0,IF(AL$4=$F$21,$F79-SUM($Z79:AK79),MIN($F79*INDEX($AA$24:$DB$24,AL$4-$D79+1),$F79-SUM($Z79:AK79)))))</f>
        <v/>
      </c>
      <c r="AM79" s="91">
        <f t="array" ref="AM79">IF(AM$4&lt;$D79,0,IF(AM$4&gt;$F$21,0,IF(AM$4=$F$21,$F79-SUM($Z79:AL79),MIN($F79*INDEX($AA$24:$DB$24,AM$4-$D79+1),$F79-SUM($Z79:AL79)))))</f>
        <v/>
      </c>
      <c r="AN79" s="91">
        <f t="array" ref="AN79">IF(AN$4&lt;$D79,0,IF(AN$4&gt;$F$21,0,IF(AN$4=$F$21,$F79-SUM($Z79:AM79),MIN($F79*INDEX($AA$24:$DB$24,AN$4-$D79+1),$F79-SUM($Z79:AM79)))))</f>
        <v/>
      </c>
      <c r="AO79" s="91">
        <f t="array" ref="AO79">IF(AO$4&lt;$D79,0,IF(AO$4&gt;$F$21,0,IF(AO$4=$F$21,$F79-SUM($Z79:AN79),MIN($F79*INDEX($AA$24:$DB$24,AO$4-$D79+1),$F79-SUM($Z79:AN79)))))</f>
        <v/>
      </c>
      <c r="AP79" s="91">
        <f t="array" ref="AP79">IF(AP$4&lt;$D79,0,IF(AP$4&gt;$F$21,0,IF(AP$4=$F$21,$F79-SUM($Z79:AO79),MIN($F79*INDEX($AA$24:$DB$24,AP$4-$D79+1),$F79-SUM($Z79:AO79)))))</f>
        <v/>
      </c>
      <c r="AQ79" s="91">
        <f t="array" ref="AQ79">IF(AQ$4&lt;$D79,0,IF(AQ$4&gt;$F$21,0,IF(AQ$4=$F$21,$F79-SUM($Z79:AP79),MIN($F79*INDEX($AA$24:$DB$24,AQ$4-$D79+1),$F79-SUM($Z79:AP79)))))</f>
        <v/>
      </c>
      <c r="AR79" s="91">
        <f t="array" ref="AR79">IF(AR$4&lt;$D79,0,IF(AR$4&gt;$F$21,0,IF(AR$4=$F$21,$F79-SUM($Z79:AQ79),MIN($F79*INDEX($AA$24:$DB$24,AR$4-$D79+1),$F79-SUM($Z79:AQ79)))))</f>
        <v/>
      </c>
      <c r="AS79" s="91">
        <f t="array" ref="AS79">IF(AS$4&lt;$D79,0,IF(AS$4&gt;$F$21,0,IF(AS$4=$F$21,$F79-SUM($Z79:AR79),MIN($F79*INDEX($AA$24:$DB$24,AS$4-$D79+1),$F79-SUM($Z79:AR79)))))</f>
        <v/>
      </c>
      <c r="AT79" s="91">
        <f t="array" ref="AT79">IF(AT$4&lt;$D79,0,IF(AT$4&gt;$F$21,0,IF(AT$4=$F$21,$F79-SUM($Z79:AS79),MIN($F79*INDEX($AA$24:$DB$24,AT$4-$D79+1),$F79-SUM($Z79:AS79)))))</f>
        <v/>
      </c>
      <c r="AU79" s="91">
        <f t="array" ref="AU79">IF(AU$4&lt;$D79,0,IF(AU$4&gt;$F$21,0,IF(AU$4=$F$21,$F79-SUM($Z79:AT79),MIN($F79*INDEX($AA$24:$DB$24,AU$4-$D79+1),$F79-SUM($Z79:AT79)))))</f>
        <v/>
      </c>
      <c r="AV79" s="91">
        <f t="array" ref="AV79">IF(AV$4&lt;$D79,0,IF(AV$4&gt;$F$21,0,IF(AV$4=$F$21,$F79-SUM($Z79:AU79),MIN($F79*INDEX($AA$24:$DB$24,AV$4-$D79+1),$F79-SUM($Z79:AU79)))))</f>
        <v/>
      </c>
      <c r="AW79" s="91">
        <f t="array" ref="AW79">IF(AW$4&lt;$D79,0,IF(AW$4&gt;$F$21,0,IF(AW$4=$F$21,$F79-SUM($Z79:AV79),MIN($F79*INDEX($AA$24:$DB$24,AW$4-$D79+1),$F79-SUM($Z79:AV79)))))</f>
        <v/>
      </c>
      <c r="AX79" s="91">
        <f t="array" ref="AX79">IF(AX$4&lt;$D79,0,IF(AX$4&gt;$F$21,0,IF(AX$4=$F$21,$F79-SUM($Z79:AW79),MIN($F79*INDEX($AA$24:$DB$24,AX$4-$D79+1),$F79-SUM($Z79:AW79)))))</f>
        <v/>
      </c>
      <c r="AY79" s="91">
        <f t="array" ref="AY79">IF(AY$4&lt;$D79,0,IF(AY$4&gt;$F$21,0,IF(AY$4=$F$21,$F79-SUM($Z79:AX79),MIN($F79*INDEX($AA$24:$DB$24,AY$4-$D79+1),$F79-SUM($Z79:AX79)))))</f>
        <v/>
      </c>
      <c r="AZ79" s="91">
        <f t="array" ref="AZ79">IF(AZ$4&lt;$D79,0,IF(AZ$4&gt;$F$21,0,IF(AZ$4=$F$21,$F79-SUM($Z79:AY79),MIN($F79*INDEX($AA$24:$DB$24,AZ$4-$D79+1),$F79-SUM($Z79:AY79)))))</f>
        <v/>
      </c>
      <c r="BA79" s="91">
        <f t="array" ref="BA79">IF(BA$4&lt;$D79,0,IF(BA$4&gt;$F$21,0,IF(BA$4=$F$21,$F79-SUM($Z79:AZ79),MIN($F79*INDEX($AA$24:$DB$24,BA$4-$D79+1),$F79-SUM($Z79:AZ79)))))</f>
        <v/>
      </c>
      <c r="BB79" s="91">
        <f t="array" ref="BB79">IF(BB$4&lt;$D79,0,IF(BB$4&gt;$F$21,0,IF(BB$4=$F$21,$F79-SUM($Z79:BA79),MIN($F79*INDEX($AA$24:$DB$24,BB$4-$D79+1),$F79-SUM($Z79:BA79)))))</f>
        <v/>
      </c>
      <c r="BC79" s="91">
        <f t="array" ref="BC79">IF(BC$4&lt;$D79,0,IF(BC$4&gt;$F$21,0,IF(BC$4=$F$21,$F79-SUM($Z79:BB79),MIN($F79*INDEX($AA$24:$DB$24,BC$4-$D79+1),$F79-SUM($Z79:BB79)))))</f>
        <v/>
      </c>
      <c r="BD79" s="91">
        <f t="array" ref="BD79">IF(BD$4&lt;$D79,0,IF(BD$4&gt;$F$21,0,IF(BD$4=$F$21,$F79-SUM($Z79:BC79),MIN($F79*INDEX($AA$24:$DB$24,BD$4-$D79+1),$F79-SUM($Z79:BC79)))))</f>
        <v/>
      </c>
      <c r="BE79" s="91">
        <f t="array" ref="BE79">IF(BE$4&lt;$D79,0,IF(BE$4&gt;$F$21,0,IF(BE$4=$F$21,$F79-SUM($Z79:BD79),MIN($F79*INDEX($AA$24:$DB$24,BE$4-$D79+1),$F79-SUM($Z79:BD79)))))</f>
        <v/>
      </c>
      <c r="BF79" s="91">
        <f t="array" ref="BF79">IF(BF$4&lt;$D79,0,IF(BF$4&gt;$F$21,0,IF(BF$4=$F$21,$F79-SUM($Z79:BE79),MIN($F79*INDEX($AA$24:$DB$24,BF$4-$D79+1),$F79-SUM($Z79:BE79)))))</f>
        <v/>
      </c>
      <c r="BG79" s="91">
        <f t="array" ref="BG79">IF(BG$4&lt;$D79,0,IF(BG$4&gt;$F$21,0,IF(BG$4=$F$21,$F79-SUM($Z79:BF79),MIN($F79*INDEX($AA$24:$DB$24,BG$4-$D79+1),$F79-SUM($Z79:BF79)))))</f>
        <v/>
      </c>
      <c r="BH79" s="91">
        <f t="array" ref="BH79">IF(BH$4&lt;$D79,0,IF(BH$4&gt;$F$21,0,IF(BH$4=$F$21,$F79-SUM($Z79:BG79),MIN($F79*INDEX($AA$24:$DB$24,BH$4-$D79+1),$F79-SUM($Z79:BG79)))))</f>
        <v/>
      </c>
      <c r="BI79" s="91">
        <f t="array" ref="BI79">IF(BI$4&lt;$D79,0,IF(BI$4&gt;$F$21,0,IF(BI$4=$F$21,$F79-SUM($Z79:BH79),MIN($F79*INDEX($AA$24:$DB$24,BI$4-$D79+1),$F79-SUM($Z79:BH79)))))</f>
        <v/>
      </c>
      <c r="BJ79" s="91">
        <f t="array" ref="BJ79">IF(BJ$4&lt;$D79,0,IF(BJ$4&gt;$F$21,0,IF(BJ$4=$F$21,$F79-SUM($Z79:BI79),MIN($F79*INDEX($AA$24:$DB$24,BJ$4-$D79+1),$F79-SUM($Z79:BI79)))))</f>
        <v/>
      </c>
      <c r="BK79" s="91">
        <f t="array" ref="BK79">IF(BK$4&lt;$D79,0,IF(BK$4&gt;$F$21,0,IF(BK$4=$F$21,$F79-SUM($Z79:BJ79),MIN($F79*INDEX($AA$24:$DB$24,BK$4-$D79+1),$F79-SUM($Z79:BJ79)))))</f>
        <v/>
      </c>
      <c r="BL79" s="91">
        <f t="array" ref="BL79">IF(BL$4&lt;$D79,0,IF(BL$4&gt;$F$21,0,IF(BL$4=$F$21,$F79-SUM($Z79:BK79),MIN($F79*INDEX($AA$24:$DB$24,BL$4-$D79+1),$F79-SUM($Z79:BK79)))))</f>
        <v/>
      </c>
      <c r="BM79" s="91">
        <f t="array" ref="BM79">IF(BM$4&lt;$D79,0,IF(BM$4&gt;$F$21,0,IF(BM$4=$F$21,$F79-SUM($Z79:BL79),MIN($F79*INDEX($AA$24:$DB$24,BM$4-$D79+1),$F79-SUM($Z79:BL79)))))</f>
        <v/>
      </c>
      <c r="BN79" s="91">
        <f t="array" ref="BN79">IF(BN$4&lt;$D79,0,IF(BN$4&gt;$F$21,0,IF(BN$4=$F$21,$F79-SUM($Z79:BM79),MIN($F79*INDEX($AA$24:$DB$24,BN$4-$D79+1),$F79-SUM($Z79:BM79)))))</f>
        <v/>
      </c>
      <c r="BO79" s="91">
        <f t="array" ref="BO79">IF(BO$4&lt;$D79,0,IF(BO$4&gt;$F$21,0,IF(BO$4=$F$21,$F79-SUM($Z79:BN79),MIN($F79*INDEX($AA$24:$DB$24,BO$4-$D79+1),$F79-SUM($Z79:BN79)))))</f>
        <v/>
      </c>
      <c r="BP79" s="91">
        <f t="array" ref="BP79">IF(BP$4&lt;$D79,0,IF(BP$4&gt;$F$21,0,IF(BP$4=$F$21,$F79-SUM($Z79:BO79),MIN($F79*INDEX($AA$24:$DB$24,BP$4-$D79+1),$F79-SUM($Z79:BO79)))))</f>
        <v/>
      </c>
      <c r="BQ79" s="91">
        <f t="array" ref="BQ79">IF(BQ$4&lt;$D79,0,IF(BQ$4&gt;$F$21,0,IF(BQ$4=$F$21,$F79-SUM($Z79:BP79),MIN($F79*INDEX($AA$24:$DB$24,BQ$4-$D79+1),$F79-SUM($Z79:BP79)))))</f>
        <v/>
      </c>
      <c r="BR79" s="91">
        <f t="array" ref="BR79">IF(BR$4&lt;$D79,0,IF(BR$4&gt;$F$21,0,IF(BR$4=$F$21,$F79-SUM($Z79:BQ79),MIN($F79*INDEX($AA$24:$DB$24,BR$4-$D79+1),$F79-SUM($Z79:BQ79)))))</f>
        <v/>
      </c>
      <c r="BS79" s="91">
        <f t="array" ref="BS79">IF(BS$4&lt;$D79,0,IF(BS$4&gt;$F$21,0,IF(BS$4=$F$21,$F79-SUM($Z79:BR79),MIN($F79*INDEX($AA$24:$DB$24,BS$4-$D79+1),$F79-SUM($Z79:BR79)))))</f>
        <v/>
      </c>
      <c r="BT79" s="91">
        <f t="array" ref="BT79">IF(BT$4&lt;$D79,0,IF(BT$4&gt;$F$21,0,IF(BT$4=$F$21,$F79-SUM($Z79:BS79),MIN($F79*INDEX($AA$24:$DB$24,BT$4-$D79+1),$F79-SUM($Z79:BS79)))))</f>
        <v/>
      </c>
      <c r="BU79" s="91">
        <f t="array" ref="BU79">IF(BU$4&lt;$D79,0,IF(BU$4&gt;$F$21,0,IF(BU$4=$F$21,$F79-SUM($Z79:BT79),MIN($F79*INDEX($AA$24:$DB$24,BU$4-$D79+1),$F79-SUM($Z79:BT79)))))</f>
        <v/>
      </c>
      <c r="BV79" s="91">
        <f t="array" ref="BV79">IF(BV$4&lt;$D79,0,IF(BV$4&gt;$F$21,0,IF(BV$4=$F$21,$F79-SUM($Z79:BU79),MIN($F79*INDEX($AA$24:$DB$24,BV$4-$D79+1),$F79-SUM($Z79:BU79)))))</f>
        <v/>
      </c>
      <c r="BW79" s="91">
        <f t="array" ref="BW79">IF(BW$4&lt;$D79,0,IF(BW$4&gt;$F$21,0,IF(BW$4=$F$21,$F79-SUM($Z79:BV79),MIN($F79*INDEX($AA$24:$DB$24,BW$4-$D79+1),$F79-SUM($Z79:BV79)))))</f>
        <v/>
      </c>
      <c r="BX79" s="91">
        <f t="array" ref="BX79">IF(BX$4&lt;$D79,0,IF(BX$4&gt;$F$21,0,IF(BX$4=$F$21,$F79-SUM($Z79:BW79),MIN($F79*INDEX($AA$24:$DB$24,BX$4-$D79+1),$F79-SUM($Z79:BW79)))))</f>
        <v/>
      </c>
      <c r="BY79" s="91">
        <f t="array" ref="BY79">IF(BY$4&lt;$D79,0,IF(BY$4&gt;$F$21,0,IF(BY$4=$F$21,$F79-SUM($Z79:BX79),MIN($F79*INDEX($AA$24:$DB$24,BY$4-$D79+1),$F79-SUM($Z79:BX79)))))</f>
        <v/>
      </c>
      <c r="BZ79" s="91">
        <f t="array" ref="BZ79">IF(BZ$4&lt;$D79,0,IF(BZ$4&gt;$F$21,0,IF(BZ$4=$F$21,$F79-SUM($Z79:BY79),MIN($F79*INDEX($AA$24:$DB$24,BZ$4-$D79+1),$F79-SUM($Z79:BY79)))))</f>
        <v/>
      </c>
      <c r="CA79" s="91">
        <f t="array" ref="CA79">IF(CA$4&lt;$D79,0,IF(CA$4&gt;$F$21,0,IF(CA$4=$F$21,$F79-SUM($Z79:BZ79),MIN($F79*INDEX($AA$24:$DB$24,CA$4-$D79+1),$F79-SUM($Z79:BZ79)))))</f>
        <v/>
      </c>
      <c r="CB79" s="91">
        <f t="array" ref="CB79">IF(CB$4&lt;$D79,0,IF(CB$4&gt;$F$21,0,IF(CB$4=$F$21,$F79-SUM($Z79:CA79),MIN($F79*INDEX($AA$24:$DB$24,CB$4-$D79+1),$F79-SUM($Z79:CA79)))))</f>
        <v/>
      </c>
      <c r="CC79" s="91">
        <f t="array" ref="CC79">IF(CC$4&lt;$D79,0,IF(CC$4&gt;$F$21,0,IF(CC$4=$F$21,$F79-SUM($Z79:CB79),MIN($F79*INDEX($AA$24:$DB$24,CC$4-$D79+1),$F79-SUM($Z79:CB79)))))</f>
        <v/>
      </c>
      <c r="CD79" s="91">
        <f t="array" ref="CD79">IF(CD$4&lt;$D79,0,IF(CD$4&gt;$F$21,0,IF(CD$4=$F$21,$F79-SUM($Z79:CC79),MIN($F79*INDEX($AA$24:$DB$24,CD$4-$D79+1),$F79-SUM($Z79:CC79)))))</f>
        <v/>
      </c>
      <c r="CE79" s="91">
        <f t="array" ref="CE79">IF(CE$4&lt;$D79,0,IF(CE$4&gt;$F$21,0,IF(CE$4=$F$21,$F79-SUM($Z79:CD79),MIN($F79*INDEX($AA$24:$DB$24,CE$4-$D79+1),$F79-SUM($Z79:CD79)))))</f>
        <v/>
      </c>
      <c r="CF79" s="91">
        <f t="array" ref="CF79">IF(CF$4&lt;$D79,0,IF(CF$4&gt;$F$21,0,IF(CF$4=$F$21,$F79-SUM($Z79:CE79),MIN($F79*INDEX($AA$24:$DB$24,CF$4-$D79+1),$F79-SUM($Z79:CE79)))))</f>
        <v/>
      </c>
      <c r="CG79" s="91">
        <f t="array" ref="CG79">IF(CG$4&lt;$D79,0,IF(CG$4&gt;$F$21,0,IF(CG$4=$F$21,$F79-SUM($Z79:CF79),MIN($F79*INDEX($AA$24:$DB$24,CG$4-$D79+1),$F79-SUM($Z79:CF79)))))</f>
        <v/>
      </c>
      <c r="CH79" s="91">
        <f t="array" ref="CH79">IF(CH$4&lt;$D79,0,IF(CH$4&gt;$F$21,0,IF(CH$4=$F$21,$F79-SUM($Z79:CG79),MIN($F79*INDEX($AA$24:$DB$24,CH$4-$D79+1),$F79-SUM($Z79:CG79)))))</f>
        <v/>
      </c>
      <c r="CI79" s="91">
        <f t="array" ref="CI79">IF(CI$4&lt;$D79,0,IF(CI$4&gt;$F$21,0,IF(CI$4=$F$21,$F79-SUM($Z79:CH79),MIN($F79*INDEX($AA$24:$DB$24,CI$4-$D79+1),$F79-SUM($Z79:CH79)))))</f>
        <v/>
      </c>
      <c r="CJ79" s="91">
        <f t="array" ref="CJ79">IF(CJ$4&lt;$D79,0,IF(CJ$4&gt;$F$21,0,IF(CJ$4=$F$21,$F79-SUM($Z79:CI79),MIN($F79*INDEX($AA$24:$DB$24,CJ$4-$D79+1),$F79-SUM($Z79:CI79)))))</f>
        <v/>
      </c>
      <c r="CK79" s="91">
        <f t="array" ref="CK79">IF(CK$4&lt;$D79,0,IF(CK$4&gt;$F$21,0,IF(CK$4=$F$21,$F79-SUM($Z79:CJ79),MIN($F79*INDEX($AA$24:$DB$24,CK$4-$D79+1),$F79-SUM($Z79:CJ79)))))</f>
        <v/>
      </c>
      <c r="CL79" s="91">
        <f t="array" ref="CL79">IF(CL$4&lt;$D79,0,IF(CL$4&gt;$F$21,0,IF(CL$4=$F$21,$F79-SUM($Z79:CK79),MIN($F79*INDEX($AA$24:$DB$24,CL$4-$D79+1),$F79-SUM($Z79:CK79)))))</f>
        <v/>
      </c>
      <c r="CM79" s="91">
        <f t="array" ref="CM79">IF(CM$4&lt;$D79,0,IF(CM$4&gt;$F$21,0,IF(CM$4=$F$21,$F79-SUM($Z79:CL79),MIN($F79*INDEX($AA$24:$DB$24,CM$4-$D79+1),$F79-SUM($Z79:CL79)))))</f>
        <v/>
      </c>
      <c r="CN79" s="91">
        <f t="array" ref="CN79">IF(CN$4&lt;$D79,0,IF(CN$4&gt;$F$21,0,IF(CN$4=$F$21,$F79-SUM($Z79:CM79),MIN($F79*INDEX($AA$24:$DB$24,CN$4-$D79+1),$F79-SUM($Z79:CM79)))))</f>
        <v/>
      </c>
      <c r="CO79" s="91">
        <f t="array" ref="CO79">IF(CO$4&lt;$D79,0,IF(CO$4&gt;$F$21,0,IF(CO$4=$F$21,$F79-SUM($Z79:CN79),MIN($F79*INDEX($AA$24:$DB$24,CO$4-$D79+1),$F79-SUM($Z79:CN79)))))</f>
        <v/>
      </c>
      <c r="CP79" s="91">
        <f t="array" ref="CP79">IF(CP$4&lt;$D79,0,IF(CP$4&gt;$F$21,0,IF(CP$4=$F$21,$F79-SUM($Z79:CO79),MIN($F79*INDEX($AA$24:$DB$24,CP$4-$D79+1),$F79-SUM($Z79:CO79)))))</f>
        <v/>
      </c>
      <c r="CQ79" s="91">
        <f t="array" ref="CQ79">IF(CQ$4&lt;$D79,0,IF(CQ$4&gt;$F$21,0,IF(CQ$4=$F$21,$F79-SUM($Z79:CP79),MIN($F79*INDEX($AA$24:$DB$24,CQ$4-$D79+1),$F79-SUM($Z79:CP79)))))</f>
        <v/>
      </c>
      <c r="CR79" s="91">
        <f t="array" ref="CR79">IF(CR$4&lt;$D79,0,IF(CR$4&gt;$F$21,0,IF(CR$4=$F$21,$F79-SUM($Z79:CQ79),MIN($F79*INDEX($AA$24:$DB$24,CR$4-$D79+1),$F79-SUM($Z79:CQ79)))))</f>
        <v/>
      </c>
      <c r="CS79" s="91">
        <f t="array" ref="CS79">IF(CS$4&lt;$D79,0,IF(CS$4&gt;$F$21,0,IF(CS$4=$F$21,$F79-SUM($Z79:CR79),MIN($F79*INDEX($AA$24:$DB$24,CS$4-$D79+1),$F79-SUM($Z79:CR79)))))</f>
        <v/>
      </c>
      <c r="CT79" s="91">
        <f t="array" ref="CT79">IF(CT$4&lt;$D79,0,IF(CT$4&gt;$F$21,0,IF(CT$4=$F$21,$F79-SUM($Z79:CS79),MIN($F79*INDEX($AA$24:$DB$24,CT$4-$D79+1),$F79-SUM($Z79:CS79)))))</f>
        <v/>
      </c>
      <c r="CU79" s="91">
        <f t="array" ref="CU79">IF(CU$4&lt;$D79,0,IF(CU$4&gt;$F$21,0,IF(CU$4=$F$21,$F79-SUM($Z79:CT79),MIN($F79*INDEX($AA$24:$DB$24,CU$4-$D79+1),$F79-SUM($Z79:CT79)))))</f>
        <v/>
      </c>
      <c r="CV79" s="91">
        <f t="array" ref="CV79">IF(CV$4&lt;$D79,0,IF(CV$4&gt;$F$21,0,IF(CV$4=$F$21,$F79-SUM($Z79:CU79),MIN($F79*INDEX($AA$24:$DB$24,CV$4-$D79+1),$F79-SUM($Z79:CU79)))))</f>
        <v/>
      </c>
      <c r="CW79" s="91">
        <f t="array" ref="CW79">IF(CW$4&lt;$D79,0,IF(CW$4&gt;$F$21,0,IF(CW$4=$F$21,$F79-SUM($Z79:CV79),MIN($F79*INDEX($AA$24:$DB$24,CW$4-$D79+1),$F79-SUM($Z79:CV79)))))</f>
        <v/>
      </c>
      <c r="CX79" s="91">
        <f t="array" ref="CX79">IF(CX$4&lt;$D79,0,IF(CX$4&gt;$F$21,0,IF(CX$4=$F$21,$F79-SUM($Z79:CW79),MIN($F79*INDEX($AA$24:$DB$24,CX$4-$D79+1),$F79-SUM($Z79:CW79)))))</f>
        <v/>
      </c>
      <c r="CY79" s="91">
        <f t="array" ref="CY79">IF(CY$4&lt;$D79,0,IF(CY$4&gt;$F$21,0,IF(CY$4=$F$21,$F79-SUM($Z79:CX79),MIN($F79*INDEX($AA$24:$DB$24,CY$4-$D79+1),$F79-SUM($Z79:CX79)))))</f>
        <v/>
      </c>
      <c r="CZ79" s="91">
        <f t="array" ref="CZ79">IF(CZ$4&lt;$D79,0,IF(CZ$4&gt;$F$21,0,IF(CZ$4=$F$21,$F79-SUM($Z79:CY79),MIN($F79*INDEX($AA$24:$DB$24,CZ$4-$D79+1),$F79-SUM($Z79:CY79)))))</f>
        <v/>
      </c>
      <c r="DA79" s="91">
        <f t="array" ref="DA79">IF(DA$4&lt;$D79,0,IF(DA$4&gt;$F$21,0,IF(DA$4=$F$21,$F79-SUM($Z79:CZ79),MIN($F79*INDEX($AA$24:$DB$24,DA$4-$D79+1),$F79-SUM($Z79:CZ79)))))</f>
        <v/>
      </c>
      <c r="DB79" s="91">
        <f t="array" ref="DB79">IF(DB$4&lt;$D79,0,IF(DB$4&gt;$F$21,0,IF(DB$4=$F$21,$F79-SUM($Z79:DA79),MIN($F79*INDEX($AA$24:$DB$24,DB$4-$D79+1),$F79-SUM($Z79:DA79)))))</f>
        <v/>
      </c>
    </row>
    <row r="80" outlineLevel="3">
      <c r="D80" s="2" t="n">
        <v>55</v>
      </c>
      <c r="E80" s="2" t="inlineStr">
        <is>
          <t>Total Capex Year 55</t>
        </is>
      </c>
      <c r="F80" s="87" t="n">
        <v>0</v>
      </c>
      <c r="G80" s="87">
        <f>SUM(AA80:DB80)-F80</f>
        <v/>
      </c>
      <c r="AA80" s="91">
        <f t="array" ref="AA80">IF(AA$4&lt;$D80,0,IF(AA$4&gt;$F$21,0,IF(AA$4=$F$21,$F80-SUM($Z80:Z80),MIN($F80*INDEX($AA$24:$DB$24,AA$4-$D80+1),$F80-SUM($Z80:Z80)))))</f>
        <v/>
      </c>
      <c r="AB80" s="91">
        <f t="array" ref="AB80">IF(AB$4&lt;$D80,0,IF(AB$4&gt;$F$21,0,IF(AB$4=$F$21,$F80-SUM($Z80:AA80),MIN($F80*INDEX($AA$24:$DB$24,AB$4-$D80+1),$F80-SUM($Z80:AA80)))))</f>
        <v/>
      </c>
      <c r="AC80" s="91">
        <f t="array" ref="AC80">IF(AC$4&lt;$D80,0,IF(AC$4&gt;$F$21,0,IF(AC$4=$F$21,$F80-SUM($Z80:AB80),MIN($F80*INDEX($AA$24:$DB$24,AC$4-$D80+1),$F80-SUM($Z80:AB80)))))</f>
        <v/>
      </c>
      <c r="AD80" s="91">
        <f t="array" ref="AD80">IF(AD$4&lt;$D80,0,IF(AD$4&gt;$F$21,0,IF(AD$4=$F$21,$F80-SUM($Z80:AC80),MIN($F80*INDEX($AA$24:$DB$24,AD$4-$D80+1),$F80-SUM($Z80:AC80)))))</f>
        <v/>
      </c>
      <c r="AE80" s="91">
        <f t="array" ref="AE80">IF(AE$4&lt;$D80,0,IF(AE$4&gt;$F$21,0,IF(AE$4=$F$21,$F80-SUM($Z80:AD80),MIN($F80*INDEX($AA$24:$DB$24,AE$4-$D80+1),$F80-SUM($Z80:AD80)))))</f>
        <v/>
      </c>
      <c r="AF80" s="91">
        <f t="array" ref="AF80">IF(AF$4&lt;$D80,0,IF(AF$4&gt;$F$21,0,IF(AF$4=$F$21,$F80-SUM($Z80:AE80),MIN($F80*INDEX($AA$24:$DB$24,AF$4-$D80+1),$F80-SUM($Z80:AE80)))))</f>
        <v/>
      </c>
      <c r="AG80" s="91">
        <f t="array" ref="AG80">IF(AG$4&lt;$D80,0,IF(AG$4&gt;$F$21,0,IF(AG$4=$F$21,$F80-SUM($Z80:AF80),MIN($F80*INDEX($AA$24:$DB$24,AG$4-$D80+1),$F80-SUM($Z80:AF80)))))</f>
        <v/>
      </c>
      <c r="AH80" s="91">
        <f t="array" ref="AH80">IF(AH$4&lt;$D80,0,IF(AH$4&gt;$F$21,0,IF(AH$4=$F$21,$F80-SUM($Z80:AG80),MIN($F80*INDEX($AA$24:$DB$24,AH$4-$D80+1),$F80-SUM($Z80:AG80)))))</f>
        <v/>
      </c>
      <c r="AI80" s="91">
        <f t="array" ref="AI80">IF(AI$4&lt;$D80,0,IF(AI$4&gt;$F$21,0,IF(AI$4=$F$21,$F80-SUM($Z80:AH80),MIN($F80*INDEX($AA$24:$DB$24,AI$4-$D80+1),$F80-SUM($Z80:AH80)))))</f>
        <v/>
      </c>
      <c r="AJ80" s="91">
        <f t="array" ref="AJ80">IF(AJ$4&lt;$D80,0,IF(AJ$4&gt;$F$21,0,IF(AJ$4=$F$21,$F80-SUM($Z80:AI80),MIN($F80*INDEX($AA$24:$DB$24,AJ$4-$D80+1),$F80-SUM($Z80:AI80)))))</f>
        <v/>
      </c>
      <c r="AK80" s="91">
        <f t="array" ref="AK80">IF(AK$4&lt;$D80,0,IF(AK$4&gt;$F$21,0,IF(AK$4=$F$21,$F80-SUM($Z80:AJ80),MIN($F80*INDEX($AA$24:$DB$24,AK$4-$D80+1),$F80-SUM($Z80:AJ80)))))</f>
        <v/>
      </c>
      <c r="AL80" s="91">
        <f t="array" ref="AL80">IF(AL$4&lt;$D80,0,IF(AL$4&gt;$F$21,0,IF(AL$4=$F$21,$F80-SUM($Z80:AK80),MIN($F80*INDEX($AA$24:$DB$24,AL$4-$D80+1),$F80-SUM($Z80:AK80)))))</f>
        <v/>
      </c>
      <c r="AM80" s="91">
        <f t="array" ref="AM80">IF(AM$4&lt;$D80,0,IF(AM$4&gt;$F$21,0,IF(AM$4=$F$21,$F80-SUM($Z80:AL80),MIN($F80*INDEX($AA$24:$DB$24,AM$4-$D80+1),$F80-SUM($Z80:AL80)))))</f>
        <v/>
      </c>
      <c r="AN80" s="91">
        <f t="array" ref="AN80">IF(AN$4&lt;$D80,0,IF(AN$4&gt;$F$21,0,IF(AN$4=$F$21,$F80-SUM($Z80:AM80),MIN($F80*INDEX($AA$24:$DB$24,AN$4-$D80+1),$F80-SUM($Z80:AM80)))))</f>
        <v/>
      </c>
      <c r="AO80" s="91">
        <f t="array" ref="AO80">IF(AO$4&lt;$D80,0,IF(AO$4&gt;$F$21,0,IF(AO$4=$F$21,$F80-SUM($Z80:AN80),MIN($F80*INDEX($AA$24:$DB$24,AO$4-$D80+1),$F80-SUM($Z80:AN80)))))</f>
        <v/>
      </c>
      <c r="AP80" s="91">
        <f t="array" ref="AP80">IF(AP$4&lt;$D80,0,IF(AP$4&gt;$F$21,0,IF(AP$4=$F$21,$F80-SUM($Z80:AO80),MIN($F80*INDEX($AA$24:$DB$24,AP$4-$D80+1),$F80-SUM($Z80:AO80)))))</f>
        <v/>
      </c>
      <c r="AQ80" s="91">
        <f t="array" ref="AQ80">IF(AQ$4&lt;$D80,0,IF(AQ$4&gt;$F$21,0,IF(AQ$4=$F$21,$F80-SUM($Z80:AP80),MIN($F80*INDEX($AA$24:$DB$24,AQ$4-$D80+1),$F80-SUM($Z80:AP80)))))</f>
        <v/>
      </c>
      <c r="AR80" s="91">
        <f t="array" ref="AR80">IF(AR$4&lt;$D80,0,IF(AR$4&gt;$F$21,0,IF(AR$4=$F$21,$F80-SUM($Z80:AQ80),MIN($F80*INDEX($AA$24:$DB$24,AR$4-$D80+1),$F80-SUM($Z80:AQ80)))))</f>
        <v/>
      </c>
      <c r="AS80" s="91">
        <f t="array" ref="AS80">IF(AS$4&lt;$D80,0,IF(AS$4&gt;$F$21,0,IF(AS$4=$F$21,$F80-SUM($Z80:AR80),MIN($F80*INDEX($AA$24:$DB$24,AS$4-$D80+1),$F80-SUM($Z80:AR80)))))</f>
        <v/>
      </c>
      <c r="AT80" s="91">
        <f t="array" ref="AT80">IF(AT$4&lt;$D80,0,IF(AT$4&gt;$F$21,0,IF(AT$4=$F$21,$F80-SUM($Z80:AS80),MIN($F80*INDEX($AA$24:$DB$24,AT$4-$D80+1),$F80-SUM($Z80:AS80)))))</f>
        <v/>
      </c>
      <c r="AU80" s="91">
        <f t="array" ref="AU80">IF(AU$4&lt;$D80,0,IF(AU$4&gt;$F$21,0,IF(AU$4=$F$21,$F80-SUM($Z80:AT80),MIN($F80*INDEX($AA$24:$DB$24,AU$4-$D80+1),$F80-SUM($Z80:AT80)))))</f>
        <v/>
      </c>
      <c r="AV80" s="91">
        <f t="array" ref="AV80">IF(AV$4&lt;$D80,0,IF(AV$4&gt;$F$21,0,IF(AV$4=$F$21,$F80-SUM($Z80:AU80),MIN($F80*INDEX($AA$24:$DB$24,AV$4-$D80+1),$F80-SUM($Z80:AU80)))))</f>
        <v/>
      </c>
      <c r="AW80" s="91">
        <f t="array" ref="AW80">IF(AW$4&lt;$D80,0,IF(AW$4&gt;$F$21,0,IF(AW$4=$F$21,$F80-SUM($Z80:AV80),MIN($F80*INDEX($AA$24:$DB$24,AW$4-$D80+1),$F80-SUM($Z80:AV80)))))</f>
        <v/>
      </c>
      <c r="AX80" s="91">
        <f t="array" ref="AX80">IF(AX$4&lt;$D80,0,IF(AX$4&gt;$F$21,0,IF(AX$4=$F$21,$F80-SUM($Z80:AW80),MIN($F80*INDEX($AA$24:$DB$24,AX$4-$D80+1),$F80-SUM($Z80:AW80)))))</f>
        <v/>
      </c>
      <c r="AY80" s="91">
        <f t="array" ref="AY80">IF(AY$4&lt;$D80,0,IF(AY$4&gt;$F$21,0,IF(AY$4=$F$21,$F80-SUM($Z80:AX80),MIN($F80*INDEX($AA$24:$DB$24,AY$4-$D80+1),$F80-SUM($Z80:AX80)))))</f>
        <v/>
      </c>
      <c r="AZ80" s="91">
        <f t="array" ref="AZ80">IF(AZ$4&lt;$D80,0,IF(AZ$4&gt;$F$21,0,IF(AZ$4=$F$21,$F80-SUM($Z80:AY80),MIN($F80*INDEX($AA$24:$DB$24,AZ$4-$D80+1),$F80-SUM($Z80:AY80)))))</f>
        <v/>
      </c>
      <c r="BA80" s="91">
        <f t="array" ref="BA80">IF(BA$4&lt;$D80,0,IF(BA$4&gt;$F$21,0,IF(BA$4=$F$21,$F80-SUM($Z80:AZ80),MIN($F80*INDEX($AA$24:$DB$24,BA$4-$D80+1),$F80-SUM($Z80:AZ80)))))</f>
        <v/>
      </c>
      <c r="BB80" s="91">
        <f t="array" ref="BB80">IF(BB$4&lt;$D80,0,IF(BB$4&gt;$F$21,0,IF(BB$4=$F$21,$F80-SUM($Z80:BA80),MIN($F80*INDEX($AA$24:$DB$24,BB$4-$D80+1),$F80-SUM($Z80:BA80)))))</f>
        <v/>
      </c>
      <c r="BC80" s="91">
        <f t="array" ref="BC80">IF(BC$4&lt;$D80,0,IF(BC$4&gt;$F$21,0,IF(BC$4=$F$21,$F80-SUM($Z80:BB80),MIN($F80*INDEX($AA$24:$DB$24,BC$4-$D80+1),$F80-SUM($Z80:BB80)))))</f>
        <v/>
      </c>
      <c r="BD80" s="91">
        <f t="array" ref="BD80">IF(BD$4&lt;$D80,0,IF(BD$4&gt;$F$21,0,IF(BD$4=$F$21,$F80-SUM($Z80:BC80),MIN($F80*INDEX($AA$24:$DB$24,BD$4-$D80+1),$F80-SUM($Z80:BC80)))))</f>
        <v/>
      </c>
      <c r="BE80" s="91">
        <f t="array" ref="BE80">IF(BE$4&lt;$D80,0,IF(BE$4&gt;$F$21,0,IF(BE$4=$F$21,$F80-SUM($Z80:BD80),MIN($F80*INDEX($AA$24:$DB$24,BE$4-$D80+1),$F80-SUM($Z80:BD80)))))</f>
        <v/>
      </c>
      <c r="BF80" s="91">
        <f t="array" ref="BF80">IF(BF$4&lt;$D80,0,IF(BF$4&gt;$F$21,0,IF(BF$4=$F$21,$F80-SUM($Z80:BE80),MIN($F80*INDEX($AA$24:$DB$24,BF$4-$D80+1),$F80-SUM($Z80:BE80)))))</f>
        <v/>
      </c>
      <c r="BG80" s="91">
        <f t="array" ref="BG80">IF(BG$4&lt;$D80,0,IF(BG$4&gt;$F$21,0,IF(BG$4=$F$21,$F80-SUM($Z80:BF80),MIN($F80*INDEX($AA$24:$DB$24,BG$4-$D80+1),$F80-SUM($Z80:BF80)))))</f>
        <v/>
      </c>
      <c r="BH80" s="91">
        <f t="array" ref="BH80">IF(BH$4&lt;$D80,0,IF(BH$4&gt;$F$21,0,IF(BH$4=$F$21,$F80-SUM($Z80:BG80),MIN($F80*INDEX($AA$24:$DB$24,BH$4-$D80+1),$F80-SUM($Z80:BG80)))))</f>
        <v/>
      </c>
      <c r="BI80" s="91">
        <f t="array" ref="BI80">IF(BI$4&lt;$D80,0,IF(BI$4&gt;$F$21,0,IF(BI$4=$F$21,$F80-SUM($Z80:BH80),MIN($F80*INDEX($AA$24:$DB$24,BI$4-$D80+1),$F80-SUM($Z80:BH80)))))</f>
        <v/>
      </c>
      <c r="BJ80" s="91">
        <f t="array" ref="BJ80">IF(BJ$4&lt;$D80,0,IF(BJ$4&gt;$F$21,0,IF(BJ$4=$F$21,$F80-SUM($Z80:BI80),MIN($F80*INDEX($AA$24:$DB$24,BJ$4-$D80+1),$F80-SUM($Z80:BI80)))))</f>
        <v/>
      </c>
      <c r="BK80" s="91">
        <f t="array" ref="BK80">IF(BK$4&lt;$D80,0,IF(BK$4&gt;$F$21,0,IF(BK$4=$F$21,$F80-SUM($Z80:BJ80),MIN($F80*INDEX($AA$24:$DB$24,BK$4-$D80+1),$F80-SUM($Z80:BJ80)))))</f>
        <v/>
      </c>
      <c r="BL80" s="91">
        <f t="array" ref="BL80">IF(BL$4&lt;$D80,0,IF(BL$4&gt;$F$21,0,IF(BL$4=$F$21,$F80-SUM($Z80:BK80),MIN($F80*INDEX($AA$24:$DB$24,BL$4-$D80+1),$F80-SUM($Z80:BK80)))))</f>
        <v/>
      </c>
      <c r="BM80" s="91">
        <f t="array" ref="BM80">IF(BM$4&lt;$D80,0,IF(BM$4&gt;$F$21,0,IF(BM$4=$F$21,$F80-SUM($Z80:BL80),MIN($F80*INDEX($AA$24:$DB$24,BM$4-$D80+1),$F80-SUM($Z80:BL80)))))</f>
        <v/>
      </c>
      <c r="BN80" s="91">
        <f t="array" ref="BN80">IF(BN$4&lt;$D80,0,IF(BN$4&gt;$F$21,0,IF(BN$4=$F$21,$F80-SUM($Z80:BM80),MIN($F80*INDEX($AA$24:$DB$24,BN$4-$D80+1),$F80-SUM($Z80:BM80)))))</f>
        <v/>
      </c>
      <c r="BO80" s="91">
        <f t="array" ref="BO80">IF(BO$4&lt;$D80,0,IF(BO$4&gt;$F$21,0,IF(BO$4=$F$21,$F80-SUM($Z80:BN80),MIN($F80*INDEX($AA$24:$DB$24,BO$4-$D80+1),$F80-SUM($Z80:BN80)))))</f>
        <v/>
      </c>
      <c r="BP80" s="91">
        <f t="array" ref="BP80">IF(BP$4&lt;$D80,0,IF(BP$4&gt;$F$21,0,IF(BP$4=$F$21,$F80-SUM($Z80:BO80),MIN($F80*INDEX($AA$24:$DB$24,BP$4-$D80+1),$F80-SUM($Z80:BO80)))))</f>
        <v/>
      </c>
      <c r="BQ80" s="91">
        <f t="array" ref="BQ80">IF(BQ$4&lt;$D80,0,IF(BQ$4&gt;$F$21,0,IF(BQ$4=$F$21,$F80-SUM($Z80:BP80),MIN($F80*INDEX($AA$24:$DB$24,BQ$4-$D80+1),$F80-SUM($Z80:BP80)))))</f>
        <v/>
      </c>
      <c r="BR80" s="91">
        <f t="array" ref="BR80">IF(BR$4&lt;$D80,0,IF(BR$4&gt;$F$21,0,IF(BR$4=$F$21,$F80-SUM($Z80:BQ80),MIN($F80*INDEX($AA$24:$DB$24,BR$4-$D80+1),$F80-SUM($Z80:BQ80)))))</f>
        <v/>
      </c>
      <c r="BS80" s="91">
        <f t="array" ref="BS80">IF(BS$4&lt;$D80,0,IF(BS$4&gt;$F$21,0,IF(BS$4=$F$21,$F80-SUM($Z80:BR80),MIN($F80*INDEX($AA$24:$DB$24,BS$4-$D80+1),$F80-SUM($Z80:BR80)))))</f>
        <v/>
      </c>
      <c r="BT80" s="91">
        <f t="array" ref="BT80">IF(BT$4&lt;$D80,0,IF(BT$4&gt;$F$21,0,IF(BT$4=$F$21,$F80-SUM($Z80:BS80),MIN($F80*INDEX($AA$24:$DB$24,BT$4-$D80+1),$F80-SUM($Z80:BS80)))))</f>
        <v/>
      </c>
      <c r="BU80" s="91">
        <f t="array" ref="BU80">IF(BU$4&lt;$D80,0,IF(BU$4&gt;$F$21,0,IF(BU$4=$F$21,$F80-SUM($Z80:BT80),MIN($F80*INDEX($AA$24:$DB$24,BU$4-$D80+1),$F80-SUM($Z80:BT80)))))</f>
        <v/>
      </c>
      <c r="BV80" s="91">
        <f t="array" ref="BV80">IF(BV$4&lt;$D80,0,IF(BV$4&gt;$F$21,0,IF(BV$4=$F$21,$F80-SUM($Z80:BU80),MIN($F80*INDEX($AA$24:$DB$24,BV$4-$D80+1),$F80-SUM($Z80:BU80)))))</f>
        <v/>
      </c>
      <c r="BW80" s="91">
        <f t="array" ref="BW80">IF(BW$4&lt;$D80,0,IF(BW$4&gt;$F$21,0,IF(BW$4=$F$21,$F80-SUM($Z80:BV80),MIN($F80*INDEX($AA$24:$DB$24,BW$4-$D80+1),$F80-SUM($Z80:BV80)))))</f>
        <v/>
      </c>
      <c r="BX80" s="91">
        <f t="array" ref="BX80">IF(BX$4&lt;$D80,0,IF(BX$4&gt;$F$21,0,IF(BX$4=$F$21,$F80-SUM($Z80:BW80),MIN($F80*INDEX($AA$24:$DB$24,BX$4-$D80+1),$F80-SUM($Z80:BW80)))))</f>
        <v/>
      </c>
      <c r="BY80" s="91">
        <f t="array" ref="BY80">IF(BY$4&lt;$D80,0,IF(BY$4&gt;$F$21,0,IF(BY$4=$F$21,$F80-SUM($Z80:BX80),MIN($F80*INDEX($AA$24:$DB$24,BY$4-$D80+1),$F80-SUM($Z80:BX80)))))</f>
        <v/>
      </c>
      <c r="BZ80" s="91">
        <f t="array" ref="BZ80">IF(BZ$4&lt;$D80,0,IF(BZ$4&gt;$F$21,0,IF(BZ$4=$F$21,$F80-SUM($Z80:BY80),MIN($F80*INDEX($AA$24:$DB$24,BZ$4-$D80+1),$F80-SUM($Z80:BY80)))))</f>
        <v/>
      </c>
      <c r="CA80" s="91">
        <f t="array" ref="CA80">IF(CA$4&lt;$D80,0,IF(CA$4&gt;$F$21,0,IF(CA$4=$F$21,$F80-SUM($Z80:BZ80),MIN($F80*INDEX($AA$24:$DB$24,CA$4-$D80+1),$F80-SUM($Z80:BZ80)))))</f>
        <v/>
      </c>
      <c r="CB80" s="91">
        <f t="array" ref="CB80">IF(CB$4&lt;$D80,0,IF(CB$4&gt;$F$21,0,IF(CB$4=$F$21,$F80-SUM($Z80:CA80),MIN($F80*INDEX($AA$24:$DB$24,CB$4-$D80+1),$F80-SUM($Z80:CA80)))))</f>
        <v/>
      </c>
      <c r="CC80" s="91">
        <f t="array" ref="CC80">IF(CC$4&lt;$D80,0,IF(CC$4&gt;$F$21,0,IF(CC$4=$F$21,$F80-SUM($Z80:CB80),MIN($F80*INDEX($AA$24:$DB$24,CC$4-$D80+1),$F80-SUM($Z80:CB80)))))</f>
        <v/>
      </c>
      <c r="CD80" s="91">
        <f t="array" ref="CD80">IF(CD$4&lt;$D80,0,IF(CD$4&gt;$F$21,0,IF(CD$4=$F$21,$F80-SUM($Z80:CC80),MIN($F80*INDEX($AA$24:$DB$24,CD$4-$D80+1),$F80-SUM($Z80:CC80)))))</f>
        <v/>
      </c>
      <c r="CE80" s="91">
        <f t="array" ref="CE80">IF(CE$4&lt;$D80,0,IF(CE$4&gt;$F$21,0,IF(CE$4=$F$21,$F80-SUM($Z80:CD80),MIN($F80*INDEX($AA$24:$DB$24,CE$4-$D80+1),$F80-SUM($Z80:CD80)))))</f>
        <v/>
      </c>
      <c r="CF80" s="91">
        <f t="array" ref="CF80">IF(CF$4&lt;$D80,0,IF(CF$4&gt;$F$21,0,IF(CF$4=$F$21,$F80-SUM($Z80:CE80),MIN($F80*INDEX($AA$24:$DB$24,CF$4-$D80+1),$F80-SUM($Z80:CE80)))))</f>
        <v/>
      </c>
      <c r="CG80" s="91">
        <f t="array" ref="CG80">IF(CG$4&lt;$D80,0,IF(CG$4&gt;$F$21,0,IF(CG$4=$F$21,$F80-SUM($Z80:CF80),MIN($F80*INDEX($AA$24:$DB$24,CG$4-$D80+1),$F80-SUM($Z80:CF80)))))</f>
        <v/>
      </c>
      <c r="CH80" s="91">
        <f t="array" ref="CH80">IF(CH$4&lt;$D80,0,IF(CH$4&gt;$F$21,0,IF(CH$4=$F$21,$F80-SUM($Z80:CG80),MIN($F80*INDEX($AA$24:$DB$24,CH$4-$D80+1),$F80-SUM($Z80:CG80)))))</f>
        <v/>
      </c>
      <c r="CI80" s="91">
        <f t="array" ref="CI80">IF(CI$4&lt;$D80,0,IF(CI$4&gt;$F$21,0,IF(CI$4=$F$21,$F80-SUM($Z80:CH80),MIN($F80*INDEX($AA$24:$DB$24,CI$4-$D80+1),$F80-SUM($Z80:CH80)))))</f>
        <v/>
      </c>
      <c r="CJ80" s="91">
        <f t="array" ref="CJ80">IF(CJ$4&lt;$D80,0,IF(CJ$4&gt;$F$21,0,IF(CJ$4=$F$21,$F80-SUM($Z80:CI80),MIN($F80*INDEX($AA$24:$DB$24,CJ$4-$D80+1),$F80-SUM($Z80:CI80)))))</f>
        <v/>
      </c>
      <c r="CK80" s="91">
        <f t="array" ref="CK80">IF(CK$4&lt;$D80,0,IF(CK$4&gt;$F$21,0,IF(CK$4=$F$21,$F80-SUM($Z80:CJ80),MIN($F80*INDEX($AA$24:$DB$24,CK$4-$D80+1),$F80-SUM($Z80:CJ80)))))</f>
        <v/>
      </c>
      <c r="CL80" s="91">
        <f t="array" ref="CL80">IF(CL$4&lt;$D80,0,IF(CL$4&gt;$F$21,0,IF(CL$4=$F$21,$F80-SUM($Z80:CK80),MIN($F80*INDEX($AA$24:$DB$24,CL$4-$D80+1),$F80-SUM($Z80:CK80)))))</f>
        <v/>
      </c>
      <c r="CM80" s="91">
        <f t="array" ref="CM80">IF(CM$4&lt;$D80,0,IF(CM$4&gt;$F$21,0,IF(CM$4=$F$21,$F80-SUM($Z80:CL80),MIN($F80*INDEX($AA$24:$DB$24,CM$4-$D80+1),$F80-SUM($Z80:CL80)))))</f>
        <v/>
      </c>
      <c r="CN80" s="91">
        <f t="array" ref="CN80">IF(CN$4&lt;$D80,0,IF(CN$4&gt;$F$21,0,IF(CN$4=$F$21,$F80-SUM($Z80:CM80),MIN($F80*INDEX($AA$24:$DB$24,CN$4-$D80+1),$F80-SUM($Z80:CM80)))))</f>
        <v/>
      </c>
      <c r="CO80" s="91">
        <f t="array" ref="CO80">IF(CO$4&lt;$D80,0,IF(CO$4&gt;$F$21,0,IF(CO$4=$F$21,$F80-SUM($Z80:CN80),MIN($F80*INDEX($AA$24:$DB$24,CO$4-$D80+1),$F80-SUM($Z80:CN80)))))</f>
        <v/>
      </c>
      <c r="CP80" s="91">
        <f t="array" ref="CP80">IF(CP$4&lt;$D80,0,IF(CP$4&gt;$F$21,0,IF(CP$4=$F$21,$F80-SUM($Z80:CO80),MIN($F80*INDEX($AA$24:$DB$24,CP$4-$D80+1),$F80-SUM($Z80:CO80)))))</f>
        <v/>
      </c>
      <c r="CQ80" s="91">
        <f t="array" ref="CQ80">IF(CQ$4&lt;$D80,0,IF(CQ$4&gt;$F$21,0,IF(CQ$4=$F$21,$F80-SUM($Z80:CP80),MIN($F80*INDEX($AA$24:$DB$24,CQ$4-$D80+1),$F80-SUM($Z80:CP80)))))</f>
        <v/>
      </c>
      <c r="CR80" s="91">
        <f t="array" ref="CR80">IF(CR$4&lt;$D80,0,IF(CR$4&gt;$F$21,0,IF(CR$4=$F$21,$F80-SUM($Z80:CQ80),MIN($F80*INDEX($AA$24:$DB$24,CR$4-$D80+1),$F80-SUM($Z80:CQ80)))))</f>
        <v/>
      </c>
      <c r="CS80" s="91">
        <f t="array" ref="CS80">IF(CS$4&lt;$D80,0,IF(CS$4&gt;$F$21,0,IF(CS$4=$F$21,$F80-SUM($Z80:CR80),MIN($F80*INDEX($AA$24:$DB$24,CS$4-$D80+1),$F80-SUM($Z80:CR80)))))</f>
        <v/>
      </c>
      <c r="CT80" s="91">
        <f t="array" ref="CT80">IF(CT$4&lt;$D80,0,IF(CT$4&gt;$F$21,0,IF(CT$4=$F$21,$F80-SUM($Z80:CS80),MIN($F80*INDEX($AA$24:$DB$24,CT$4-$D80+1),$F80-SUM($Z80:CS80)))))</f>
        <v/>
      </c>
      <c r="CU80" s="91">
        <f t="array" ref="CU80">IF(CU$4&lt;$D80,0,IF(CU$4&gt;$F$21,0,IF(CU$4=$F$21,$F80-SUM($Z80:CT80),MIN($F80*INDEX($AA$24:$DB$24,CU$4-$D80+1),$F80-SUM($Z80:CT80)))))</f>
        <v/>
      </c>
      <c r="CV80" s="91">
        <f t="array" ref="CV80">IF(CV$4&lt;$D80,0,IF(CV$4&gt;$F$21,0,IF(CV$4=$F$21,$F80-SUM($Z80:CU80),MIN($F80*INDEX($AA$24:$DB$24,CV$4-$D80+1),$F80-SUM($Z80:CU80)))))</f>
        <v/>
      </c>
      <c r="CW80" s="91">
        <f t="array" ref="CW80">IF(CW$4&lt;$D80,0,IF(CW$4&gt;$F$21,0,IF(CW$4=$F$21,$F80-SUM($Z80:CV80),MIN($F80*INDEX($AA$24:$DB$24,CW$4-$D80+1),$F80-SUM($Z80:CV80)))))</f>
        <v/>
      </c>
      <c r="CX80" s="91">
        <f t="array" ref="CX80">IF(CX$4&lt;$D80,0,IF(CX$4&gt;$F$21,0,IF(CX$4=$F$21,$F80-SUM($Z80:CW80),MIN($F80*INDEX($AA$24:$DB$24,CX$4-$D80+1),$F80-SUM($Z80:CW80)))))</f>
        <v/>
      </c>
      <c r="CY80" s="91">
        <f t="array" ref="CY80">IF(CY$4&lt;$D80,0,IF(CY$4&gt;$F$21,0,IF(CY$4=$F$21,$F80-SUM($Z80:CX80),MIN($F80*INDEX($AA$24:$DB$24,CY$4-$D80+1),$F80-SUM($Z80:CX80)))))</f>
        <v/>
      </c>
      <c r="CZ80" s="91">
        <f t="array" ref="CZ80">IF(CZ$4&lt;$D80,0,IF(CZ$4&gt;$F$21,0,IF(CZ$4=$F$21,$F80-SUM($Z80:CY80),MIN($F80*INDEX($AA$24:$DB$24,CZ$4-$D80+1),$F80-SUM($Z80:CY80)))))</f>
        <v/>
      </c>
      <c r="DA80" s="91">
        <f t="array" ref="DA80">IF(DA$4&lt;$D80,0,IF(DA$4&gt;$F$21,0,IF(DA$4=$F$21,$F80-SUM($Z80:CZ80),MIN($F80*INDEX($AA$24:$DB$24,DA$4-$D80+1),$F80-SUM($Z80:CZ80)))))</f>
        <v/>
      </c>
      <c r="DB80" s="91">
        <f t="array" ref="DB80">IF(DB$4&lt;$D80,0,IF(DB$4&gt;$F$21,0,IF(DB$4=$F$21,$F80-SUM($Z80:DA80),MIN($F80*INDEX($AA$24:$DB$24,DB$4-$D80+1),$F80-SUM($Z80:DA80)))))</f>
        <v/>
      </c>
    </row>
    <row r="81" outlineLevel="3">
      <c r="D81" s="2" t="n">
        <v>56</v>
      </c>
      <c r="E81" s="2" t="inlineStr">
        <is>
          <t>Total Capex Year 56</t>
        </is>
      </c>
      <c r="F81" s="87" t="n">
        <v>0</v>
      </c>
      <c r="G81" s="87">
        <f>SUM(AA81:DB81)-F81</f>
        <v/>
      </c>
      <c r="AA81" s="91">
        <f t="array" ref="AA81">IF(AA$4&lt;$D81,0,IF(AA$4&gt;$F$21,0,IF(AA$4=$F$21,$F81-SUM($Z81:Z81),MIN($F81*INDEX($AA$24:$DB$24,AA$4-$D81+1),$F81-SUM($Z81:Z81)))))</f>
        <v/>
      </c>
      <c r="AB81" s="91">
        <f t="array" ref="AB81">IF(AB$4&lt;$D81,0,IF(AB$4&gt;$F$21,0,IF(AB$4=$F$21,$F81-SUM($Z81:AA81),MIN($F81*INDEX($AA$24:$DB$24,AB$4-$D81+1),$F81-SUM($Z81:AA81)))))</f>
        <v/>
      </c>
      <c r="AC81" s="91">
        <f t="array" ref="AC81">IF(AC$4&lt;$D81,0,IF(AC$4&gt;$F$21,0,IF(AC$4=$F$21,$F81-SUM($Z81:AB81),MIN($F81*INDEX($AA$24:$DB$24,AC$4-$D81+1),$F81-SUM($Z81:AB81)))))</f>
        <v/>
      </c>
      <c r="AD81" s="91">
        <f t="array" ref="AD81">IF(AD$4&lt;$D81,0,IF(AD$4&gt;$F$21,0,IF(AD$4=$F$21,$F81-SUM($Z81:AC81),MIN($F81*INDEX($AA$24:$DB$24,AD$4-$D81+1),$F81-SUM($Z81:AC81)))))</f>
        <v/>
      </c>
      <c r="AE81" s="91">
        <f t="array" ref="AE81">IF(AE$4&lt;$D81,0,IF(AE$4&gt;$F$21,0,IF(AE$4=$F$21,$F81-SUM($Z81:AD81),MIN($F81*INDEX($AA$24:$DB$24,AE$4-$D81+1),$F81-SUM($Z81:AD81)))))</f>
        <v/>
      </c>
      <c r="AF81" s="91">
        <f t="array" ref="AF81">IF(AF$4&lt;$D81,0,IF(AF$4&gt;$F$21,0,IF(AF$4=$F$21,$F81-SUM($Z81:AE81),MIN($F81*INDEX($AA$24:$DB$24,AF$4-$D81+1),$F81-SUM($Z81:AE81)))))</f>
        <v/>
      </c>
      <c r="AG81" s="91">
        <f t="array" ref="AG81">IF(AG$4&lt;$D81,0,IF(AG$4&gt;$F$21,0,IF(AG$4=$F$21,$F81-SUM($Z81:AF81),MIN($F81*INDEX($AA$24:$DB$24,AG$4-$D81+1),$F81-SUM($Z81:AF81)))))</f>
        <v/>
      </c>
      <c r="AH81" s="91">
        <f t="array" ref="AH81">IF(AH$4&lt;$D81,0,IF(AH$4&gt;$F$21,0,IF(AH$4=$F$21,$F81-SUM($Z81:AG81),MIN($F81*INDEX($AA$24:$DB$24,AH$4-$D81+1),$F81-SUM($Z81:AG81)))))</f>
        <v/>
      </c>
      <c r="AI81" s="91">
        <f t="array" ref="AI81">IF(AI$4&lt;$D81,0,IF(AI$4&gt;$F$21,0,IF(AI$4=$F$21,$F81-SUM($Z81:AH81),MIN($F81*INDEX($AA$24:$DB$24,AI$4-$D81+1),$F81-SUM($Z81:AH81)))))</f>
        <v/>
      </c>
      <c r="AJ81" s="91">
        <f t="array" ref="AJ81">IF(AJ$4&lt;$D81,0,IF(AJ$4&gt;$F$21,0,IF(AJ$4=$F$21,$F81-SUM($Z81:AI81),MIN($F81*INDEX($AA$24:$DB$24,AJ$4-$D81+1),$F81-SUM($Z81:AI81)))))</f>
        <v/>
      </c>
      <c r="AK81" s="91">
        <f t="array" ref="AK81">IF(AK$4&lt;$D81,0,IF(AK$4&gt;$F$21,0,IF(AK$4=$F$21,$F81-SUM($Z81:AJ81),MIN($F81*INDEX($AA$24:$DB$24,AK$4-$D81+1),$F81-SUM($Z81:AJ81)))))</f>
        <v/>
      </c>
      <c r="AL81" s="91">
        <f t="array" ref="AL81">IF(AL$4&lt;$D81,0,IF(AL$4&gt;$F$21,0,IF(AL$4=$F$21,$F81-SUM($Z81:AK81),MIN($F81*INDEX($AA$24:$DB$24,AL$4-$D81+1),$F81-SUM($Z81:AK81)))))</f>
        <v/>
      </c>
      <c r="AM81" s="91">
        <f t="array" ref="AM81">IF(AM$4&lt;$D81,0,IF(AM$4&gt;$F$21,0,IF(AM$4=$F$21,$F81-SUM($Z81:AL81),MIN($F81*INDEX($AA$24:$DB$24,AM$4-$D81+1),$F81-SUM($Z81:AL81)))))</f>
        <v/>
      </c>
      <c r="AN81" s="91">
        <f t="array" ref="AN81">IF(AN$4&lt;$D81,0,IF(AN$4&gt;$F$21,0,IF(AN$4=$F$21,$F81-SUM($Z81:AM81),MIN($F81*INDEX($AA$24:$DB$24,AN$4-$D81+1),$F81-SUM($Z81:AM81)))))</f>
        <v/>
      </c>
      <c r="AO81" s="91">
        <f t="array" ref="AO81">IF(AO$4&lt;$D81,0,IF(AO$4&gt;$F$21,0,IF(AO$4=$F$21,$F81-SUM($Z81:AN81),MIN($F81*INDEX($AA$24:$DB$24,AO$4-$D81+1),$F81-SUM($Z81:AN81)))))</f>
        <v/>
      </c>
      <c r="AP81" s="91">
        <f t="array" ref="AP81">IF(AP$4&lt;$D81,0,IF(AP$4&gt;$F$21,0,IF(AP$4=$F$21,$F81-SUM($Z81:AO81),MIN($F81*INDEX($AA$24:$DB$24,AP$4-$D81+1),$F81-SUM($Z81:AO81)))))</f>
        <v/>
      </c>
      <c r="AQ81" s="91">
        <f t="array" ref="AQ81">IF(AQ$4&lt;$D81,0,IF(AQ$4&gt;$F$21,0,IF(AQ$4=$F$21,$F81-SUM($Z81:AP81),MIN($F81*INDEX($AA$24:$DB$24,AQ$4-$D81+1),$F81-SUM($Z81:AP81)))))</f>
        <v/>
      </c>
      <c r="AR81" s="91">
        <f t="array" ref="AR81">IF(AR$4&lt;$D81,0,IF(AR$4&gt;$F$21,0,IF(AR$4=$F$21,$F81-SUM($Z81:AQ81),MIN($F81*INDEX($AA$24:$DB$24,AR$4-$D81+1),$F81-SUM($Z81:AQ81)))))</f>
        <v/>
      </c>
      <c r="AS81" s="91">
        <f t="array" ref="AS81">IF(AS$4&lt;$D81,0,IF(AS$4&gt;$F$21,0,IF(AS$4=$F$21,$F81-SUM($Z81:AR81),MIN($F81*INDEX($AA$24:$DB$24,AS$4-$D81+1),$F81-SUM($Z81:AR81)))))</f>
        <v/>
      </c>
      <c r="AT81" s="91">
        <f t="array" ref="AT81">IF(AT$4&lt;$D81,0,IF(AT$4&gt;$F$21,0,IF(AT$4=$F$21,$F81-SUM($Z81:AS81),MIN($F81*INDEX($AA$24:$DB$24,AT$4-$D81+1),$F81-SUM($Z81:AS81)))))</f>
        <v/>
      </c>
      <c r="AU81" s="91">
        <f t="array" ref="AU81">IF(AU$4&lt;$D81,0,IF(AU$4&gt;$F$21,0,IF(AU$4=$F$21,$F81-SUM($Z81:AT81),MIN($F81*INDEX($AA$24:$DB$24,AU$4-$D81+1),$F81-SUM($Z81:AT81)))))</f>
        <v/>
      </c>
      <c r="AV81" s="91">
        <f t="array" ref="AV81">IF(AV$4&lt;$D81,0,IF(AV$4&gt;$F$21,0,IF(AV$4=$F$21,$F81-SUM($Z81:AU81),MIN($F81*INDEX($AA$24:$DB$24,AV$4-$D81+1),$F81-SUM($Z81:AU81)))))</f>
        <v/>
      </c>
      <c r="AW81" s="91">
        <f t="array" ref="AW81">IF(AW$4&lt;$D81,0,IF(AW$4&gt;$F$21,0,IF(AW$4=$F$21,$F81-SUM($Z81:AV81),MIN($F81*INDEX($AA$24:$DB$24,AW$4-$D81+1),$F81-SUM($Z81:AV81)))))</f>
        <v/>
      </c>
      <c r="AX81" s="91">
        <f t="array" ref="AX81">IF(AX$4&lt;$D81,0,IF(AX$4&gt;$F$21,0,IF(AX$4=$F$21,$F81-SUM($Z81:AW81),MIN($F81*INDEX($AA$24:$DB$24,AX$4-$D81+1),$F81-SUM($Z81:AW81)))))</f>
        <v/>
      </c>
      <c r="AY81" s="91">
        <f t="array" ref="AY81">IF(AY$4&lt;$D81,0,IF(AY$4&gt;$F$21,0,IF(AY$4=$F$21,$F81-SUM($Z81:AX81),MIN($F81*INDEX($AA$24:$DB$24,AY$4-$D81+1),$F81-SUM($Z81:AX81)))))</f>
        <v/>
      </c>
      <c r="AZ81" s="91">
        <f t="array" ref="AZ81">IF(AZ$4&lt;$D81,0,IF(AZ$4&gt;$F$21,0,IF(AZ$4=$F$21,$F81-SUM($Z81:AY81),MIN($F81*INDEX($AA$24:$DB$24,AZ$4-$D81+1),$F81-SUM($Z81:AY81)))))</f>
        <v/>
      </c>
      <c r="BA81" s="91">
        <f t="array" ref="BA81">IF(BA$4&lt;$D81,0,IF(BA$4&gt;$F$21,0,IF(BA$4=$F$21,$F81-SUM($Z81:AZ81),MIN($F81*INDEX($AA$24:$DB$24,BA$4-$D81+1),$F81-SUM($Z81:AZ81)))))</f>
        <v/>
      </c>
      <c r="BB81" s="91">
        <f t="array" ref="BB81">IF(BB$4&lt;$D81,0,IF(BB$4&gt;$F$21,0,IF(BB$4=$F$21,$F81-SUM($Z81:BA81),MIN($F81*INDEX($AA$24:$DB$24,BB$4-$D81+1),$F81-SUM($Z81:BA81)))))</f>
        <v/>
      </c>
      <c r="BC81" s="91">
        <f t="array" ref="BC81">IF(BC$4&lt;$D81,0,IF(BC$4&gt;$F$21,0,IF(BC$4=$F$21,$F81-SUM($Z81:BB81),MIN($F81*INDEX($AA$24:$DB$24,BC$4-$D81+1),$F81-SUM($Z81:BB81)))))</f>
        <v/>
      </c>
      <c r="BD81" s="91">
        <f t="array" ref="BD81">IF(BD$4&lt;$D81,0,IF(BD$4&gt;$F$21,0,IF(BD$4=$F$21,$F81-SUM($Z81:BC81),MIN($F81*INDEX($AA$24:$DB$24,BD$4-$D81+1),$F81-SUM($Z81:BC81)))))</f>
        <v/>
      </c>
      <c r="BE81" s="91">
        <f t="array" ref="BE81">IF(BE$4&lt;$D81,0,IF(BE$4&gt;$F$21,0,IF(BE$4=$F$21,$F81-SUM($Z81:BD81),MIN($F81*INDEX($AA$24:$DB$24,BE$4-$D81+1),$F81-SUM($Z81:BD81)))))</f>
        <v/>
      </c>
      <c r="BF81" s="91">
        <f t="array" ref="BF81">IF(BF$4&lt;$D81,0,IF(BF$4&gt;$F$21,0,IF(BF$4=$F$21,$F81-SUM($Z81:BE81),MIN($F81*INDEX($AA$24:$DB$24,BF$4-$D81+1),$F81-SUM($Z81:BE81)))))</f>
        <v/>
      </c>
      <c r="BG81" s="91">
        <f t="array" ref="BG81">IF(BG$4&lt;$D81,0,IF(BG$4&gt;$F$21,0,IF(BG$4=$F$21,$F81-SUM($Z81:BF81),MIN($F81*INDEX($AA$24:$DB$24,BG$4-$D81+1),$F81-SUM($Z81:BF81)))))</f>
        <v/>
      </c>
      <c r="BH81" s="91">
        <f t="array" ref="BH81">IF(BH$4&lt;$D81,0,IF(BH$4&gt;$F$21,0,IF(BH$4=$F$21,$F81-SUM($Z81:BG81),MIN($F81*INDEX($AA$24:$DB$24,BH$4-$D81+1),$F81-SUM($Z81:BG81)))))</f>
        <v/>
      </c>
      <c r="BI81" s="91">
        <f t="array" ref="BI81">IF(BI$4&lt;$D81,0,IF(BI$4&gt;$F$21,0,IF(BI$4=$F$21,$F81-SUM($Z81:BH81),MIN($F81*INDEX($AA$24:$DB$24,BI$4-$D81+1),$F81-SUM($Z81:BH81)))))</f>
        <v/>
      </c>
      <c r="BJ81" s="91">
        <f t="array" ref="BJ81">IF(BJ$4&lt;$D81,0,IF(BJ$4&gt;$F$21,0,IF(BJ$4=$F$21,$F81-SUM($Z81:BI81),MIN($F81*INDEX($AA$24:$DB$24,BJ$4-$D81+1),$F81-SUM($Z81:BI81)))))</f>
        <v/>
      </c>
      <c r="BK81" s="91">
        <f t="array" ref="BK81">IF(BK$4&lt;$D81,0,IF(BK$4&gt;$F$21,0,IF(BK$4=$F$21,$F81-SUM($Z81:BJ81),MIN($F81*INDEX($AA$24:$DB$24,BK$4-$D81+1),$F81-SUM($Z81:BJ81)))))</f>
        <v/>
      </c>
      <c r="BL81" s="91">
        <f t="array" ref="BL81">IF(BL$4&lt;$D81,0,IF(BL$4&gt;$F$21,0,IF(BL$4=$F$21,$F81-SUM($Z81:BK81),MIN($F81*INDEX($AA$24:$DB$24,BL$4-$D81+1),$F81-SUM($Z81:BK81)))))</f>
        <v/>
      </c>
      <c r="BM81" s="91">
        <f t="array" ref="BM81">IF(BM$4&lt;$D81,0,IF(BM$4&gt;$F$21,0,IF(BM$4=$F$21,$F81-SUM($Z81:BL81),MIN($F81*INDEX($AA$24:$DB$24,BM$4-$D81+1),$F81-SUM($Z81:BL81)))))</f>
        <v/>
      </c>
      <c r="BN81" s="91">
        <f t="array" ref="BN81">IF(BN$4&lt;$D81,0,IF(BN$4&gt;$F$21,0,IF(BN$4=$F$21,$F81-SUM($Z81:BM81),MIN($F81*INDEX($AA$24:$DB$24,BN$4-$D81+1),$F81-SUM($Z81:BM81)))))</f>
        <v/>
      </c>
      <c r="BO81" s="91">
        <f t="array" ref="BO81">IF(BO$4&lt;$D81,0,IF(BO$4&gt;$F$21,0,IF(BO$4=$F$21,$F81-SUM($Z81:BN81),MIN($F81*INDEX($AA$24:$DB$24,BO$4-$D81+1),$F81-SUM($Z81:BN81)))))</f>
        <v/>
      </c>
      <c r="BP81" s="91">
        <f t="array" ref="BP81">IF(BP$4&lt;$D81,0,IF(BP$4&gt;$F$21,0,IF(BP$4=$F$21,$F81-SUM($Z81:BO81),MIN($F81*INDEX($AA$24:$DB$24,BP$4-$D81+1),$F81-SUM($Z81:BO81)))))</f>
        <v/>
      </c>
      <c r="BQ81" s="91">
        <f t="array" ref="BQ81">IF(BQ$4&lt;$D81,0,IF(BQ$4&gt;$F$21,0,IF(BQ$4=$F$21,$F81-SUM($Z81:BP81),MIN($F81*INDEX($AA$24:$DB$24,BQ$4-$D81+1),$F81-SUM($Z81:BP81)))))</f>
        <v/>
      </c>
      <c r="BR81" s="91">
        <f t="array" ref="BR81">IF(BR$4&lt;$D81,0,IF(BR$4&gt;$F$21,0,IF(BR$4=$F$21,$F81-SUM($Z81:BQ81),MIN($F81*INDEX($AA$24:$DB$24,BR$4-$D81+1),$F81-SUM($Z81:BQ81)))))</f>
        <v/>
      </c>
      <c r="BS81" s="91">
        <f t="array" ref="BS81">IF(BS$4&lt;$D81,0,IF(BS$4&gt;$F$21,0,IF(BS$4=$F$21,$F81-SUM($Z81:BR81),MIN($F81*INDEX($AA$24:$DB$24,BS$4-$D81+1),$F81-SUM($Z81:BR81)))))</f>
        <v/>
      </c>
      <c r="BT81" s="91">
        <f t="array" ref="BT81">IF(BT$4&lt;$D81,0,IF(BT$4&gt;$F$21,0,IF(BT$4=$F$21,$F81-SUM($Z81:BS81),MIN($F81*INDEX($AA$24:$DB$24,BT$4-$D81+1),$F81-SUM($Z81:BS81)))))</f>
        <v/>
      </c>
      <c r="BU81" s="91">
        <f t="array" ref="BU81">IF(BU$4&lt;$D81,0,IF(BU$4&gt;$F$21,0,IF(BU$4=$F$21,$F81-SUM($Z81:BT81),MIN($F81*INDEX($AA$24:$DB$24,BU$4-$D81+1),$F81-SUM($Z81:BT81)))))</f>
        <v/>
      </c>
      <c r="BV81" s="91">
        <f t="array" ref="BV81">IF(BV$4&lt;$D81,0,IF(BV$4&gt;$F$21,0,IF(BV$4=$F$21,$F81-SUM($Z81:BU81),MIN($F81*INDEX($AA$24:$DB$24,BV$4-$D81+1),$F81-SUM($Z81:BU81)))))</f>
        <v/>
      </c>
      <c r="BW81" s="91">
        <f t="array" ref="BW81">IF(BW$4&lt;$D81,0,IF(BW$4&gt;$F$21,0,IF(BW$4=$F$21,$F81-SUM($Z81:BV81),MIN($F81*INDEX($AA$24:$DB$24,BW$4-$D81+1),$F81-SUM($Z81:BV81)))))</f>
        <v/>
      </c>
      <c r="BX81" s="91">
        <f t="array" ref="BX81">IF(BX$4&lt;$D81,0,IF(BX$4&gt;$F$21,0,IF(BX$4=$F$21,$F81-SUM($Z81:BW81),MIN($F81*INDEX($AA$24:$DB$24,BX$4-$D81+1),$F81-SUM($Z81:BW81)))))</f>
        <v/>
      </c>
      <c r="BY81" s="91">
        <f t="array" ref="BY81">IF(BY$4&lt;$D81,0,IF(BY$4&gt;$F$21,0,IF(BY$4=$F$21,$F81-SUM($Z81:BX81),MIN($F81*INDEX($AA$24:$DB$24,BY$4-$D81+1),$F81-SUM($Z81:BX81)))))</f>
        <v/>
      </c>
      <c r="BZ81" s="91">
        <f t="array" ref="BZ81">IF(BZ$4&lt;$D81,0,IF(BZ$4&gt;$F$21,0,IF(BZ$4=$F$21,$F81-SUM($Z81:BY81),MIN($F81*INDEX($AA$24:$DB$24,BZ$4-$D81+1),$F81-SUM($Z81:BY81)))))</f>
        <v/>
      </c>
      <c r="CA81" s="91">
        <f t="array" ref="CA81">IF(CA$4&lt;$D81,0,IF(CA$4&gt;$F$21,0,IF(CA$4=$F$21,$F81-SUM($Z81:BZ81),MIN($F81*INDEX($AA$24:$DB$24,CA$4-$D81+1),$F81-SUM($Z81:BZ81)))))</f>
        <v/>
      </c>
      <c r="CB81" s="91">
        <f t="array" ref="CB81">IF(CB$4&lt;$D81,0,IF(CB$4&gt;$F$21,0,IF(CB$4=$F$21,$F81-SUM($Z81:CA81),MIN($F81*INDEX($AA$24:$DB$24,CB$4-$D81+1),$F81-SUM($Z81:CA81)))))</f>
        <v/>
      </c>
      <c r="CC81" s="91">
        <f t="array" ref="CC81">IF(CC$4&lt;$D81,0,IF(CC$4&gt;$F$21,0,IF(CC$4=$F$21,$F81-SUM($Z81:CB81),MIN($F81*INDEX($AA$24:$DB$24,CC$4-$D81+1),$F81-SUM($Z81:CB81)))))</f>
        <v/>
      </c>
      <c r="CD81" s="91">
        <f t="array" ref="CD81">IF(CD$4&lt;$D81,0,IF(CD$4&gt;$F$21,0,IF(CD$4=$F$21,$F81-SUM($Z81:CC81),MIN($F81*INDEX($AA$24:$DB$24,CD$4-$D81+1),$F81-SUM($Z81:CC81)))))</f>
        <v/>
      </c>
      <c r="CE81" s="91">
        <f t="array" ref="CE81">IF(CE$4&lt;$D81,0,IF(CE$4&gt;$F$21,0,IF(CE$4=$F$21,$F81-SUM($Z81:CD81),MIN($F81*INDEX($AA$24:$DB$24,CE$4-$D81+1),$F81-SUM($Z81:CD81)))))</f>
        <v/>
      </c>
      <c r="CF81" s="91">
        <f t="array" ref="CF81">IF(CF$4&lt;$D81,0,IF(CF$4&gt;$F$21,0,IF(CF$4=$F$21,$F81-SUM($Z81:CE81),MIN($F81*INDEX($AA$24:$DB$24,CF$4-$D81+1),$F81-SUM($Z81:CE81)))))</f>
        <v/>
      </c>
      <c r="CG81" s="91">
        <f t="array" ref="CG81">IF(CG$4&lt;$D81,0,IF(CG$4&gt;$F$21,0,IF(CG$4=$F$21,$F81-SUM($Z81:CF81),MIN($F81*INDEX($AA$24:$DB$24,CG$4-$D81+1),$F81-SUM($Z81:CF81)))))</f>
        <v/>
      </c>
      <c r="CH81" s="91">
        <f t="array" ref="CH81">IF(CH$4&lt;$D81,0,IF(CH$4&gt;$F$21,0,IF(CH$4=$F$21,$F81-SUM($Z81:CG81),MIN($F81*INDEX($AA$24:$DB$24,CH$4-$D81+1),$F81-SUM($Z81:CG81)))))</f>
        <v/>
      </c>
      <c r="CI81" s="91">
        <f t="array" ref="CI81">IF(CI$4&lt;$D81,0,IF(CI$4&gt;$F$21,0,IF(CI$4=$F$21,$F81-SUM($Z81:CH81),MIN($F81*INDEX($AA$24:$DB$24,CI$4-$D81+1),$F81-SUM($Z81:CH81)))))</f>
        <v/>
      </c>
      <c r="CJ81" s="91">
        <f t="array" ref="CJ81">IF(CJ$4&lt;$D81,0,IF(CJ$4&gt;$F$21,0,IF(CJ$4=$F$21,$F81-SUM($Z81:CI81),MIN($F81*INDEX($AA$24:$DB$24,CJ$4-$D81+1),$F81-SUM($Z81:CI81)))))</f>
        <v/>
      </c>
      <c r="CK81" s="91">
        <f t="array" ref="CK81">IF(CK$4&lt;$D81,0,IF(CK$4&gt;$F$21,0,IF(CK$4=$F$21,$F81-SUM($Z81:CJ81),MIN($F81*INDEX($AA$24:$DB$24,CK$4-$D81+1),$F81-SUM($Z81:CJ81)))))</f>
        <v/>
      </c>
      <c r="CL81" s="91">
        <f t="array" ref="CL81">IF(CL$4&lt;$D81,0,IF(CL$4&gt;$F$21,0,IF(CL$4=$F$21,$F81-SUM($Z81:CK81),MIN($F81*INDEX($AA$24:$DB$24,CL$4-$D81+1),$F81-SUM($Z81:CK81)))))</f>
        <v/>
      </c>
      <c r="CM81" s="91">
        <f t="array" ref="CM81">IF(CM$4&lt;$D81,0,IF(CM$4&gt;$F$21,0,IF(CM$4=$F$21,$F81-SUM($Z81:CL81),MIN($F81*INDEX($AA$24:$DB$24,CM$4-$D81+1),$F81-SUM($Z81:CL81)))))</f>
        <v/>
      </c>
      <c r="CN81" s="91">
        <f t="array" ref="CN81">IF(CN$4&lt;$D81,0,IF(CN$4&gt;$F$21,0,IF(CN$4=$F$21,$F81-SUM($Z81:CM81),MIN($F81*INDEX($AA$24:$DB$24,CN$4-$D81+1),$F81-SUM($Z81:CM81)))))</f>
        <v/>
      </c>
      <c r="CO81" s="91">
        <f t="array" ref="CO81">IF(CO$4&lt;$D81,0,IF(CO$4&gt;$F$21,0,IF(CO$4=$F$21,$F81-SUM($Z81:CN81),MIN($F81*INDEX($AA$24:$DB$24,CO$4-$D81+1),$F81-SUM($Z81:CN81)))))</f>
        <v/>
      </c>
      <c r="CP81" s="91">
        <f t="array" ref="CP81">IF(CP$4&lt;$D81,0,IF(CP$4&gt;$F$21,0,IF(CP$4=$F$21,$F81-SUM($Z81:CO81),MIN($F81*INDEX($AA$24:$DB$24,CP$4-$D81+1),$F81-SUM($Z81:CO81)))))</f>
        <v/>
      </c>
      <c r="CQ81" s="91">
        <f t="array" ref="CQ81">IF(CQ$4&lt;$D81,0,IF(CQ$4&gt;$F$21,0,IF(CQ$4=$F$21,$F81-SUM($Z81:CP81),MIN($F81*INDEX($AA$24:$DB$24,CQ$4-$D81+1),$F81-SUM($Z81:CP81)))))</f>
        <v/>
      </c>
      <c r="CR81" s="91">
        <f t="array" ref="CR81">IF(CR$4&lt;$D81,0,IF(CR$4&gt;$F$21,0,IF(CR$4=$F$21,$F81-SUM($Z81:CQ81),MIN($F81*INDEX($AA$24:$DB$24,CR$4-$D81+1),$F81-SUM($Z81:CQ81)))))</f>
        <v/>
      </c>
      <c r="CS81" s="91">
        <f t="array" ref="CS81">IF(CS$4&lt;$D81,0,IF(CS$4&gt;$F$21,0,IF(CS$4=$F$21,$F81-SUM($Z81:CR81),MIN($F81*INDEX($AA$24:$DB$24,CS$4-$D81+1),$F81-SUM($Z81:CR81)))))</f>
        <v/>
      </c>
      <c r="CT81" s="91">
        <f t="array" ref="CT81">IF(CT$4&lt;$D81,0,IF(CT$4&gt;$F$21,0,IF(CT$4=$F$21,$F81-SUM($Z81:CS81),MIN($F81*INDEX($AA$24:$DB$24,CT$4-$D81+1),$F81-SUM($Z81:CS81)))))</f>
        <v/>
      </c>
      <c r="CU81" s="91">
        <f t="array" ref="CU81">IF(CU$4&lt;$D81,0,IF(CU$4&gt;$F$21,0,IF(CU$4=$F$21,$F81-SUM($Z81:CT81),MIN($F81*INDEX($AA$24:$DB$24,CU$4-$D81+1),$F81-SUM($Z81:CT81)))))</f>
        <v/>
      </c>
      <c r="CV81" s="91">
        <f t="array" ref="CV81">IF(CV$4&lt;$D81,0,IF(CV$4&gt;$F$21,0,IF(CV$4=$F$21,$F81-SUM($Z81:CU81),MIN($F81*INDEX($AA$24:$DB$24,CV$4-$D81+1),$F81-SUM($Z81:CU81)))))</f>
        <v/>
      </c>
      <c r="CW81" s="91">
        <f t="array" ref="CW81">IF(CW$4&lt;$D81,0,IF(CW$4&gt;$F$21,0,IF(CW$4=$F$21,$F81-SUM($Z81:CV81),MIN($F81*INDEX($AA$24:$DB$24,CW$4-$D81+1),$F81-SUM($Z81:CV81)))))</f>
        <v/>
      </c>
      <c r="CX81" s="91">
        <f t="array" ref="CX81">IF(CX$4&lt;$D81,0,IF(CX$4&gt;$F$21,0,IF(CX$4=$F$21,$F81-SUM($Z81:CW81),MIN($F81*INDEX($AA$24:$DB$24,CX$4-$D81+1),$F81-SUM($Z81:CW81)))))</f>
        <v/>
      </c>
      <c r="CY81" s="91">
        <f t="array" ref="CY81">IF(CY$4&lt;$D81,0,IF(CY$4&gt;$F$21,0,IF(CY$4=$F$21,$F81-SUM($Z81:CX81),MIN($F81*INDEX($AA$24:$DB$24,CY$4-$D81+1),$F81-SUM($Z81:CX81)))))</f>
        <v/>
      </c>
      <c r="CZ81" s="91">
        <f t="array" ref="CZ81">IF(CZ$4&lt;$D81,0,IF(CZ$4&gt;$F$21,0,IF(CZ$4=$F$21,$F81-SUM($Z81:CY81),MIN($F81*INDEX($AA$24:$DB$24,CZ$4-$D81+1),$F81-SUM($Z81:CY81)))))</f>
        <v/>
      </c>
      <c r="DA81" s="91">
        <f t="array" ref="DA81">IF(DA$4&lt;$D81,0,IF(DA$4&gt;$F$21,0,IF(DA$4=$F$21,$F81-SUM($Z81:CZ81),MIN($F81*INDEX($AA$24:$DB$24,DA$4-$D81+1),$F81-SUM($Z81:CZ81)))))</f>
        <v/>
      </c>
      <c r="DB81" s="91">
        <f t="array" ref="DB81">IF(DB$4&lt;$D81,0,IF(DB$4&gt;$F$21,0,IF(DB$4=$F$21,$F81-SUM($Z81:DA81),MIN($F81*INDEX($AA$24:$DB$24,DB$4-$D81+1),$F81-SUM($Z81:DA81)))))</f>
        <v/>
      </c>
    </row>
    <row r="82" outlineLevel="3">
      <c r="D82" s="2" t="n">
        <v>57</v>
      </c>
      <c r="E82" s="2" t="inlineStr">
        <is>
          <t>Total Capex Year 57</t>
        </is>
      </c>
      <c r="F82" s="87" t="n">
        <v>0</v>
      </c>
      <c r="G82" s="87">
        <f>SUM(AA82:DB82)-F82</f>
        <v/>
      </c>
      <c r="AA82" s="91">
        <f t="array" ref="AA82">IF(AA$4&lt;$D82,0,IF(AA$4&gt;$F$21,0,IF(AA$4=$F$21,$F82-SUM($Z82:Z82),MIN($F82*INDEX($AA$24:$DB$24,AA$4-$D82+1),$F82-SUM($Z82:Z82)))))</f>
        <v/>
      </c>
      <c r="AB82" s="91">
        <f t="array" ref="AB82">IF(AB$4&lt;$D82,0,IF(AB$4&gt;$F$21,0,IF(AB$4=$F$21,$F82-SUM($Z82:AA82),MIN($F82*INDEX($AA$24:$DB$24,AB$4-$D82+1),$F82-SUM($Z82:AA82)))))</f>
        <v/>
      </c>
      <c r="AC82" s="91">
        <f t="array" ref="AC82">IF(AC$4&lt;$D82,0,IF(AC$4&gt;$F$21,0,IF(AC$4=$F$21,$F82-SUM($Z82:AB82),MIN($F82*INDEX($AA$24:$DB$24,AC$4-$D82+1),$F82-SUM($Z82:AB82)))))</f>
        <v/>
      </c>
      <c r="AD82" s="91">
        <f t="array" ref="AD82">IF(AD$4&lt;$D82,0,IF(AD$4&gt;$F$21,0,IF(AD$4=$F$21,$F82-SUM($Z82:AC82),MIN($F82*INDEX($AA$24:$DB$24,AD$4-$D82+1),$F82-SUM($Z82:AC82)))))</f>
        <v/>
      </c>
      <c r="AE82" s="91">
        <f t="array" ref="AE82">IF(AE$4&lt;$D82,0,IF(AE$4&gt;$F$21,0,IF(AE$4=$F$21,$F82-SUM($Z82:AD82),MIN($F82*INDEX($AA$24:$DB$24,AE$4-$D82+1),$F82-SUM($Z82:AD82)))))</f>
        <v/>
      </c>
      <c r="AF82" s="91">
        <f t="array" ref="AF82">IF(AF$4&lt;$D82,0,IF(AF$4&gt;$F$21,0,IF(AF$4=$F$21,$F82-SUM($Z82:AE82),MIN($F82*INDEX($AA$24:$DB$24,AF$4-$D82+1),$F82-SUM($Z82:AE82)))))</f>
        <v/>
      </c>
      <c r="AG82" s="91">
        <f t="array" ref="AG82">IF(AG$4&lt;$D82,0,IF(AG$4&gt;$F$21,0,IF(AG$4=$F$21,$F82-SUM($Z82:AF82),MIN($F82*INDEX($AA$24:$DB$24,AG$4-$D82+1),$F82-SUM($Z82:AF82)))))</f>
        <v/>
      </c>
      <c r="AH82" s="91">
        <f t="array" ref="AH82">IF(AH$4&lt;$D82,0,IF(AH$4&gt;$F$21,0,IF(AH$4=$F$21,$F82-SUM($Z82:AG82),MIN($F82*INDEX($AA$24:$DB$24,AH$4-$D82+1),$F82-SUM($Z82:AG82)))))</f>
        <v/>
      </c>
      <c r="AI82" s="91">
        <f t="array" ref="AI82">IF(AI$4&lt;$D82,0,IF(AI$4&gt;$F$21,0,IF(AI$4=$F$21,$F82-SUM($Z82:AH82),MIN($F82*INDEX($AA$24:$DB$24,AI$4-$D82+1),$F82-SUM($Z82:AH82)))))</f>
        <v/>
      </c>
      <c r="AJ82" s="91">
        <f t="array" ref="AJ82">IF(AJ$4&lt;$D82,0,IF(AJ$4&gt;$F$21,0,IF(AJ$4=$F$21,$F82-SUM($Z82:AI82),MIN($F82*INDEX($AA$24:$DB$24,AJ$4-$D82+1),$F82-SUM($Z82:AI82)))))</f>
        <v/>
      </c>
      <c r="AK82" s="91">
        <f t="array" ref="AK82">IF(AK$4&lt;$D82,0,IF(AK$4&gt;$F$21,0,IF(AK$4=$F$21,$F82-SUM($Z82:AJ82),MIN($F82*INDEX($AA$24:$DB$24,AK$4-$D82+1),$F82-SUM($Z82:AJ82)))))</f>
        <v/>
      </c>
      <c r="AL82" s="91">
        <f t="array" ref="AL82">IF(AL$4&lt;$D82,0,IF(AL$4&gt;$F$21,0,IF(AL$4=$F$21,$F82-SUM($Z82:AK82),MIN($F82*INDEX($AA$24:$DB$24,AL$4-$D82+1),$F82-SUM($Z82:AK82)))))</f>
        <v/>
      </c>
      <c r="AM82" s="91">
        <f t="array" ref="AM82">IF(AM$4&lt;$D82,0,IF(AM$4&gt;$F$21,0,IF(AM$4=$F$21,$F82-SUM($Z82:AL82),MIN($F82*INDEX($AA$24:$DB$24,AM$4-$D82+1),$F82-SUM($Z82:AL82)))))</f>
        <v/>
      </c>
      <c r="AN82" s="91">
        <f t="array" ref="AN82">IF(AN$4&lt;$D82,0,IF(AN$4&gt;$F$21,0,IF(AN$4=$F$21,$F82-SUM($Z82:AM82),MIN($F82*INDEX($AA$24:$DB$24,AN$4-$D82+1),$F82-SUM($Z82:AM82)))))</f>
        <v/>
      </c>
      <c r="AO82" s="91">
        <f t="array" ref="AO82">IF(AO$4&lt;$D82,0,IF(AO$4&gt;$F$21,0,IF(AO$4=$F$21,$F82-SUM($Z82:AN82),MIN($F82*INDEX($AA$24:$DB$24,AO$4-$D82+1),$F82-SUM($Z82:AN82)))))</f>
        <v/>
      </c>
      <c r="AP82" s="91">
        <f t="array" ref="AP82">IF(AP$4&lt;$D82,0,IF(AP$4&gt;$F$21,0,IF(AP$4=$F$21,$F82-SUM($Z82:AO82),MIN($F82*INDEX($AA$24:$DB$24,AP$4-$D82+1),$F82-SUM($Z82:AO82)))))</f>
        <v/>
      </c>
      <c r="AQ82" s="91">
        <f t="array" ref="AQ82">IF(AQ$4&lt;$D82,0,IF(AQ$4&gt;$F$21,0,IF(AQ$4=$F$21,$F82-SUM($Z82:AP82),MIN($F82*INDEX($AA$24:$DB$24,AQ$4-$D82+1),$F82-SUM($Z82:AP82)))))</f>
        <v/>
      </c>
      <c r="AR82" s="91">
        <f t="array" ref="AR82">IF(AR$4&lt;$D82,0,IF(AR$4&gt;$F$21,0,IF(AR$4=$F$21,$F82-SUM($Z82:AQ82),MIN($F82*INDEX($AA$24:$DB$24,AR$4-$D82+1),$F82-SUM($Z82:AQ82)))))</f>
        <v/>
      </c>
      <c r="AS82" s="91">
        <f t="array" ref="AS82">IF(AS$4&lt;$D82,0,IF(AS$4&gt;$F$21,0,IF(AS$4=$F$21,$F82-SUM($Z82:AR82),MIN($F82*INDEX($AA$24:$DB$24,AS$4-$D82+1),$F82-SUM($Z82:AR82)))))</f>
        <v/>
      </c>
      <c r="AT82" s="91">
        <f t="array" ref="AT82">IF(AT$4&lt;$D82,0,IF(AT$4&gt;$F$21,0,IF(AT$4=$F$21,$F82-SUM($Z82:AS82),MIN($F82*INDEX($AA$24:$DB$24,AT$4-$D82+1),$F82-SUM($Z82:AS82)))))</f>
        <v/>
      </c>
      <c r="AU82" s="91">
        <f t="array" ref="AU82">IF(AU$4&lt;$D82,0,IF(AU$4&gt;$F$21,0,IF(AU$4=$F$21,$F82-SUM($Z82:AT82),MIN($F82*INDEX($AA$24:$DB$24,AU$4-$D82+1),$F82-SUM($Z82:AT82)))))</f>
        <v/>
      </c>
      <c r="AV82" s="91">
        <f t="array" ref="AV82">IF(AV$4&lt;$D82,0,IF(AV$4&gt;$F$21,0,IF(AV$4=$F$21,$F82-SUM($Z82:AU82),MIN($F82*INDEX($AA$24:$DB$24,AV$4-$D82+1),$F82-SUM($Z82:AU82)))))</f>
        <v/>
      </c>
      <c r="AW82" s="91">
        <f t="array" ref="AW82">IF(AW$4&lt;$D82,0,IF(AW$4&gt;$F$21,0,IF(AW$4=$F$21,$F82-SUM($Z82:AV82),MIN($F82*INDEX($AA$24:$DB$24,AW$4-$D82+1),$F82-SUM($Z82:AV82)))))</f>
        <v/>
      </c>
      <c r="AX82" s="91">
        <f t="array" ref="AX82">IF(AX$4&lt;$D82,0,IF(AX$4&gt;$F$21,0,IF(AX$4=$F$21,$F82-SUM($Z82:AW82),MIN($F82*INDEX($AA$24:$DB$24,AX$4-$D82+1),$F82-SUM($Z82:AW82)))))</f>
        <v/>
      </c>
      <c r="AY82" s="91">
        <f t="array" ref="AY82">IF(AY$4&lt;$D82,0,IF(AY$4&gt;$F$21,0,IF(AY$4=$F$21,$F82-SUM($Z82:AX82),MIN($F82*INDEX($AA$24:$DB$24,AY$4-$D82+1),$F82-SUM($Z82:AX82)))))</f>
        <v/>
      </c>
      <c r="AZ82" s="91">
        <f t="array" ref="AZ82">IF(AZ$4&lt;$D82,0,IF(AZ$4&gt;$F$21,0,IF(AZ$4=$F$21,$F82-SUM($Z82:AY82),MIN($F82*INDEX($AA$24:$DB$24,AZ$4-$D82+1),$F82-SUM($Z82:AY82)))))</f>
        <v/>
      </c>
      <c r="BA82" s="91">
        <f t="array" ref="BA82">IF(BA$4&lt;$D82,0,IF(BA$4&gt;$F$21,0,IF(BA$4=$F$21,$F82-SUM($Z82:AZ82),MIN($F82*INDEX($AA$24:$DB$24,BA$4-$D82+1),$F82-SUM($Z82:AZ82)))))</f>
        <v/>
      </c>
      <c r="BB82" s="91">
        <f t="array" ref="BB82">IF(BB$4&lt;$D82,0,IF(BB$4&gt;$F$21,0,IF(BB$4=$F$21,$F82-SUM($Z82:BA82),MIN($F82*INDEX($AA$24:$DB$24,BB$4-$D82+1),$F82-SUM($Z82:BA82)))))</f>
        <v/>
      </c>
      <c r="BC82" s="91">
        <f t="array" ref="BC82">IF(BC$4&lt;$D82,0,IF(BC$4&gt;$F$21,0,IF(BC$4=$F$21,$F82-SUM($Z82:BB82),MIN($F82*INDEX($AA$24:$DB$24,BC$4-$D82+1),$F82-SUM($Z82:BB82)))))</f>
        <v/>
      </c>
      <c r="BD82" s="91">
        <f t="array" ref="BD82">IF(BD$4&lt;$D82,0,IF(BD$4&gt;$F$21,0,IF(BD$4=$F$21,$F82-SUM($Z82:BC82),MIN($F82*INDEX($AA$24:$DB$24,BD$4-$D82+1),$F82-SUM($Z82:BC82)))))</f>
        <v/>
      </c>
      <c r="BE82" s="91">
        <f t="array" ref="BE82">IF(BE$4&lt;$D82,0,IF(BE$4&gt;$F$21,0,IF(BE$4=$F$21,$F82-SUM($Z82:BD82),MIN($F82*INDEX($AA$24:$DB$24,BE$4-$D82+1),$F82-SUM($Z82:BD82)))))</f>
        <v/>
      </c>
      <c r="BF82" s="91">
        <f t="array" ref="BF82">IF(BF$4&lt;$D82,0,IF(BF$4&gt;$F$21,0,IF(BF$4=$F$21,$F82-SUM($Z82:BE82),MIN($F82*INDEX($AA$24:$DB$24,BF$4-$D82+1),$F82-SUM($Z82:BE82)))))</f>
        <v/>
      </c>
      <c r="BG82" s="91">
        <f t="array" ref="BG82">IF(BG$4&lt;$D82,0,IF(BG$4&gt;$F$21,0,IF(BG$4=$F$21,$F82-SUM($Z82:BF82),MIN($F82*INDEX($AA$24:$DB$24,BG$4-$D82+1),$F82-SUM($Z82:BF82)))))</f>
        <v/>
      </c>
      <c r="BH82" s="91">
        <f t="array" ref="BH82">IF(BH$4&lt;$D82,0,IF(BH$4&gt;$F$21,0,IF(BH$4=$F$21,$F82-SUM($Z82:BG82),MIN($F82*INDEX($AA$24:$DB$24,BH$4-$D82+1),$F82-SUM($Z82:BG82)))))</f>
        <v/>
      </c>
      <c r="BI82" s="91">
        <f t="array" ref="BI82">IF(BI$4&lt;$D82,0,IF(BI$4&gt;$F$21,0,IF(BI$4=$F$21,$F82-SUM($Z82:BH82),MIN($F82*INDEX($AA$24:$DB$24,BI$4-$D82+1),$F82-SUM($Z82:BH82)))))</f>
        <v/>
      </c>
      <c r="BJ82" s="91">
        <f t="array" ref="BJ82">IF(BJ$4&lt;$D82,0,IF(BJ$4&gt;$F$21,0,IF(BJ$4=$F$21,$F82-SUM($Z82:BI82),MIN($F82*INDEX($AA$24:$DB$24,BJ$4-$D82+1),$F82-SUM($Z82:BI82)))))</f>
        <v/>
      </c>
      <c r="BK82" s="91">
        <f t="array" ref="BK82">IF(BK$4&lt;$D82,0,IF(BK$4&gt;$F$21,0,IF(BK$4=$F$21,$F82-SUM($Z82:BJ82),MIN($F82*INDEX($AA$24:$DB$24,BK$4-$D82+1),$F82-SUM($Z82:BJ82)))))</f>
        <v/>
      </c>
      <c r="BL82" s="91">
        <f t="array" ref="BL82">IF(BL$4&lt;$D82,0,IF(BL$4&gt;$F$21,0,IF(BL$4=$F$21,$F82-SUM($Z82:BK82),MIN($F82*INDEX($AA$24:$DB$24,BL$4-$D82+1),$F82-SUM($Z82:BK82)))))</f>
        <v/>
      </c>
      <c r="BM82" s="91">
        <f t="array" ref="BM82">IF(BM$4&lt;$D82,0,IF(BM$4&gt;$F$21,0,IF(BM$4=$F$21,$F82-SUM($Z82:BL82),MIN($F82*INDEX($AA$24:$DB$24,BM$4-$D82+1),$F82-SUM($Z82:BL82)))))</f>
        <v/>
      </c>
      <c r="BN82" s="91">
        <f t="array" ref="BN82">IF(BN$4&lt;$D82,0,IF(BN$4&gt;$F$21,0,IF(BN$4=$F$21,$F82-SUM($Z82:BM82),MIN($F82*INDEX($AA$24:$DB$24,BN$4-$D82+1),$F82-SUM($Z82:BM82)))))</f>
        <v/>
      </c>
      <c r="BO82" s="91">
        <f t="array" ref="BO82">IF(BO$4&lt;$D82,0,IF(BO$4&gt;$F$21,0,IF(BO$4=$F$21,$F82-SUM($Z82:BN82),MIN($F82*INDEX($AA$24:$DB$24,BO$4-$D82+1),$F82-SUM($Z82:BN82)))))</f>
        <v/>
      </c>
      <c r="BP82" s="91">
        <f t="array" ref="BP82">IF(BP$4&lt;$D82,0,IF(BP$4&gt;$F$21,0,IF(BP$4=$F$21,$F82-SUM($Z82:BO82),MIN($F82*INDEX($AA$24:$DB$24,BP$4-$D82+1),$F82-SUM($Z82:BO82)))))</f>
        <v/>
      </c>
      <c r="BQ82" s="91">
        <f t="array" ref="BQ82">IF(BQ$4&lt;$D82,0,IF(BQ$4&gt;$F$21,0,IF(BQ$4=$F$21,$F82-SUM($Z82:BP82),MIN($F82*INDEX($AA$24:$DB$24,BQ$4-$D82+1),$F82-SUM($Z82:BP82)))))</f>
        <v/>
      </c>
      <c r="BR82" s="91">
        <f t="array" ref="BR82">IF(BR$4&lt;$D82,0,IF(BR$4&gt;$F$21,0,IF(BR$4=$F$21,$F82-SUM($Z82:BQ82),MIN($F82*INDEX($AA$24:$DB$24,BR$4-$D82+1),$F82-SUM($Z82:BQ82)))))</f>
        <v/>
      </c>
      <c r="BS82" s="91">
        <f t="array" ref="BS82">IF(BS$4&lt;$D82,0,IF(BS$4&gt;$F$21,0,IF(BS$4=$F$21,$F82-SUM($Z82:BR82),MIN($F82*INDEX($AA$24:$DB$24,BS$4-$D82+1),$F82-SUM($Z82:BR82)))))</f>
        <v/>
      </c>
      <c r="BT82" s="91">
        <f t="array" ref="BT82">IF(BT$4&lt;$D82,0,IF(BT$4&gt;$F$21,0,IF(BT$4=$F$21,$F82-SUM($Z82:BS82),MIN($F82*INDEX($AA$24:$DB$24,BT$4-$D82+1),$F82-SUM($Z82:BS82)))))</f>
        <v/>
      </c>
      <c r="BU82" s="91">
        <f t="array" ref="BU82">IF(BU$4&lt;$D82,0,IF(BU$4&gt;$F$21,0,IF(BU$4=$F$21,$F82-SUM($Z82:BT82),MIN($F82*INDEX($AA$24:$DB$24,BU$4-$D82+1),$F82-SUM($Z82:BT82)))))</f>
        <v/>
      </c>
      <c r="BV82" s="91">
        <f t="array" ref="BV82">IF(BV$4&lt;$D82,0,IF(BV$4&gt;$F$21,0,IF(BV$4=$F$21,$F82-SUM($Z82:BU82),MIN($F82*INDEX($AA$24:$DB$24,BV$4-$D82+1),$F82-SUM($Z82:BU82)))))</f>
        <v/>
      </c>
      <c r="BW82" s="91">
        <f t="array" ref="BW82">IF(BW$4&lt;$D82,0,IF(BW$4&gt;$F$21,0,IF(BW$4=$F$21,$F82-SUM($Z82:BV82),MIN($F82*INDEX($AA$24:$DB$24,BW$4-$D82+1),$F82-SUM($Z82:BV82)))))</f>
        <v/>
      </c>
      <c r="BX82" s="91">
        <f t="array" ref="BX82">IF(BX$4&lt;$D82,0,IF(BX$4&gt;$F$21,0,IF(BX$4=$F$21,$F82-SUM($Z82:BW82),MIN($F82*INDEX($AA$24:$DB$24,BX$4-$D82+1),$F82-SUM($Z82:BW82)))))</f>
        <v/>
      </c>
      <c r="BY82" s="91">
        <f t="array" ref="BY82">IF(BY$4&lt;$D82,0,IF(BY$4&gt;$F$21,0,IF(BY$4=$F$21,$F82-SUM($Z82:BX82),MIN($F82*INDEX($AA$24:$DB$24,BY$4-$D82+1),$F82-SUM($Z82:BX82)))))</f>
        <v/>
      </c>
      <c r="BZ82" s="91">
        <f t="array" ref="BZ82">IF(BZ$4&lt;$D82,0,IF(BZ$4&gt;$F$21,0,IF(BZ$4=$F$21,$F82-SUM($Z82:BY82),MIN($F82*INDEX($AA$24:$DB$24,BZ$4-$D82+1),$F82-SUM($Z82:BY82)))))</f>
        <v/>
      </c>
      <c r="CA82" s="91">
        <f t="array" ref="CA82">IF(CA$4&lt;$D82,0,IF(CA$4&gt;$F$21,0,IF(CA$4=$F$21,$F82-SUM($Z82:BZ82),MIN($F82*INDEX($AA$24:$DB$24,CA$4-$D82+1),$F82-SUM($Z82:BZ82)))))</f>
        <v/>
      </c>
      <c r="CB82" s="91">
        <f t="array" ref="CB82">IF(CB$4&lt;$D82,0,IF(CB$4&gt;$F$21,0,IF(CB$4=$F$21,$F82-SUM($Z82:CA82),MIN($F82*INDEX($AA$24:$DB$24,CB$4-$D82+1),$F82-SUM($Z82:CA82)))))</f>
        <v/>
      </c>
      <c r="CC82" s="91">
        <f t="array" ref="CC82">IF(CC$4&lt;$D82,0,IF(CC$4&gt;$F$21,0,IF(CC$4=$F$21,$F82-SUM($Z82:CB82),MIN($F82*INDEX($AA$24:$DB$24,CC$4-$D82+1),$F82-SUM($Z82:CB82)))))</f>
        <v/>
      </c>
      <c r="CD82" s="91">
        <f t="array" ref="CD82">IF(CD$4&lt;$D82,0,IF(CD$4&gt;$F$21,0,IF(CD$4=$F$21,$F82-SUM($Z82:CC82),MIN($F82*INDEX($AA$24:$DB$24,CD$4-$D82+1),$F82-SUM($Z82:CC82)))))</f>
        <v/>
      </c>
      <c r="CE82" s="91">
        <f t="array" ref="CE82">IF(CE$4&lt;$D82,0,IF(CE$4&gt;$F$21,0,IF(CE$4=$F$21,$F82-SUM($Z82:CD82),MIN($F82*INDEX($AA$24:$DB$24,CE$4-$D82+1),$F82-SUM($Z82:CD82)))))</f>
        <v/>
      </c>
      <c r="CF82" s="91">
        <f t="array" ref="CF82">IF(CF$4&lt;$D82,0,IF(CF$4&gt;$F$21,0,IF(CF$4=$F$21,$F82-SUM($Z82:CE82),MIN($F82*INDEX($AA$24:$DB$24,CF$4-$D82+1),$F82-SUM($Z82:CE82)))))</f>
        <v/>
      </c>
      <c r="CG82" s="91">
        <f t="array" ref="CG82">IF(CG$4&lt;$D82,0,IF(CG$4&gt;$F$21,0,IF(CG$4=$F$21,$F82-SUM($Z82:CF82),MIN($F82*INDEX($AA$24:$DB$24,CG$4-$D82+1),$F82-SUM($Z82:CF82)))))</f>
        <v/>
      </c>
      <c r="CH82" s="91">
        <f t="array" ref="CH82">IF(CH$4&lt;$D82,0,IF(CH$4&gt;$F$21,0,IF(CH$4=$F$21,$F82-SUM($Z82:CG82),MIN($F82*INDEX($AA$24:$DB$24,CH$4-$D82+1),$F82-SUM($Z82:CG82)))))</f>
        <v/>
      </c>
      <c r="CI82" s="91">
        <f t="array" ref="CI82">IF(CI$4&lt;$D82,0,IF(CI$4&gt;$F$21,0,IF(CI$4=$F$21,$F82-SUM($Z82:CH82),MIN($F82*INDEX($AA$24:$DB$24,CI$4-$D82+1),$F82-SUM($Z82:CH82)))))</f>
        <v/>
      </c>
      <c r="CJ82" s="91">
        <f t="array" ref="CJ82">IF(CJ$4&lt;$D82,0,IF(CJ$4&gt;$F$21,0,IF(CJ$4=$F$21,$F82-SUM($Z82:CI82),MIN($F82*INDEX($AA$24:$DB$24,CJ$4-$D82+1),$F82-SUM($Z82:CI82)))))</f>
        <v/>
      </c>
      <c r="CK82" s="91">
        <f t="array" ref="CK82">IF(CK$4&lt;$D82,0,IF(CK$4&gt;$F$21,0,IF(CK$4=$F$21,$F82-SUM($Z82:CJ82),MIN($F82*INDEX($AA$24:$DB$24,CK$4-$D82+1),$F82-SUM($Z82:CJ82)))))</f>
        <v/>
      </c>
      <c r="CL82" s="91">
        <f t="array" ref="CL82">IF(CL$4&lt;$D82,0,IF(CL$4&gt;$F$21,0,IF(CL$4=$F$21,$F82-SUM($Z82:CK82),MIN($F82*INDEX($AA$24:$DB$24,CL$4-$D82+1),$F82-SUM($Z82:CK82)))))</f>
        <v/>
      </c>
      <c r="CM82" s="91">
        <f t="array" ref="CM82">IF(CM$4&lt;$D82,0,IF(CM$4&gt;$F$21,0,IF(CM$4=$F$21,$F82-SUM($Z82:CL82),MIN($F82*INDEX($AA$24:$DB$24,CM$4-$D82+1),$F82-SUM($Z82:CL82)))))</f>
        <v/>
      </c>
      <c r="CN82" s="91">
        <f t="array" ref="CN82">IF(CN$4&lt;$D82,0,IF(CN$4&gt;$F$21,0,IF(CN$4=$F$21,$F82-SUM($Z82:CM82),MIN($F82*INDEX($AA$24:$DB$24,CN$4-$D82+1),$F82-SUM($Z82:CM82)))))</f>
        <v/>
      </c>
      <c r="CO82" s="91">
        <f t="array" ref="CO82">IF(CO$4&lt;$D82,0,IF(CO$4&gt;$F$21,0,IF(CO$4=$F$21,$F82-SUM($Z82:CN82),MIN($F82*INDEX($AA$24:$DB$24,CO$4-$D82+1),$F82-SUM($Z82:CN82)))))</f>
        <v/>
      </c>
      <c r="CP82" s="91">
        <f t="array" ref="CP82">IF(CP$4&lt;$D82,0,IF(CP$4&gt;$F$21,0,IF(CP$4=$F$21,$F82-SUM($Z82:CO82),MIN($F82*INDEX($AA$24:$DB$24,CP$4-$D82+1),$F82-SUM($Z82:CO82)))))</f>
        <v/>
      </c>
      <c r="CQ82" s="91">
        <f t="array" ref="CQ82">IF(CQ$4&lt;$D82,0,IF(CQ$4&gt;$F$21,0,IF(CQ$4=$F$21,$F82-SUM($Z82:CP82),MIN($F82*INDEX($AA$24:$DB$24,CQ$4-$D82+1),$F82-SUM($Z82:CP82)))))</f>
        <v/>
      </c>
      <c r="CR82" s="91">
        <f t="array" ref="CR82">IF(CR$4&lt;$D82,0,IF(CR$4&gt;$F$21,0,IF(CR$4=$F$21,$F82-SUM($Z82:CQ82),MIN($F82*INDEX($AA$24:$DB$24,CR$4-$D82+1),$F82-SUM($Z82:CQ82)))))</f>
        <v/>
      </c>
      <c r="CS82" s="91">
        <f t="array" ref="CS82">IF(CS$4&lt;$D82,0,IF(CS$4&gt;$F$21,0,IF(CS$4=$F$21,$F82-SUM($Z82:CR82),MIN($F82*INDEX($AA$24:$DB$24,CS$4-$D82+1),$F82-SUM($Z82:CR82)))))</f>
        <v/>
      </c>
      <c r="CT82" s="91">
        <f t="array" ref="CT82">IF(CT$4&lt;$D82,0,IF(CT$4&gt;$F$21,0,IF(CT$4=$F$21,$F82-SUM($Z82:CS82),MIN($F82*INDEX($AA$24:$DB$24,CT$4-$D82+1),$F82-SUM($Z82:CS82)))))</f>
        <v/>
      </c>
      <c r="CU82" s="91">
        <f t="array" ref="CU82">IF(CU$4&lt;$D82,0,IF(CU$4&gt;$F$21,0,IF(CU$4=$F$21,$F82-SUM($Z82:CT82),MIN($F82*INDEX($AA$24:$DB$24,CU$4-$D82+1),$F82-SUM($Z82:CT82)))))</f>
        <v/>
      </c>
      <c r="CV82" s="91">
        <f t="array" ref="CV82">IF(CV$4&lt;$D82,0,IF(CV$4&gt;$F$21,0,IF(CV$4=$F$21,$F82-SUM($Z82:CU82),MIN($F82*INDEX($AA$24:$DB$24,CV$4-$D82+1),$F82-SUM($Z82:CU82)))))</f>
        <v/>
      </c>
      <c r="CW82" s="91">
        <f t="array" ref="CW82">IF(CW$4&lt;$D82,0,IF(CW$4&gt;$F$21,0,IF(CW$4=$F$21,$F82-SUM($Z82:CV82),MIN($F82*INDEX($AA$24:$DB$24,CW$4-$D82+1),$F82-SUM($Z82:CV82)))))</f>
        <v/>
      </c>
      <c r="CX82" s="91">
        <f t="array" ref="CX82">IF(CX$4&lt;$D82,0,IF(CX$4&gt;$F$21,0,IF(CX$4=$F$21,$F82-SUM($Z82:CW82),MIN($F82*INDEX($AA$24:$DB$24,CX$4-$D82+1),$F82-SUM($Z82:CW82)))))</f>
        <v/>
      </c>
      <c r="CY82" s="91">
        <f t="array" ref="CY82">IF(CY$4&lt;$D82,0,IF(CY$4&gt;$F$21,0,IF(CY$4=$F$21,$F82-SUM($Z82:CX82),MIN($F82*INDEX($AA$24:$DB$24,CY$4-$D82+1),$F82-SUM($Z82:CX82)))))</f>
        <v/>
      </c>
      <c r="CZ82" s="91">
        <f t="array" ref="CZ82">IF(CZ$4&lt;$D82,0,IF(CZ$4&gt;$F$21,0,IF(CZ$4=$F$21,$F82-SUM($Z82:CY82),MIN($F82*INDEX($AA$24:$DB$24,CZ$4-$D82+1),$F82-SUM($Z82:CY82)))))</f>
        <v/>
      </c>
      <c r="DA82" s="91">
        <f t="array" ref="DA82">IF(DA$4&lt;$D82,0,IF(DA$4&gt;$F$21,0,IF(DA$4=$F$21,$F82-SUM($Z82:CZ82),MIN($F82*INDEX($AA$24:$DB$24,DA$4-$D82+1),$F82-SUM($Z82:CZ82)))))</f>
        <v/>
      </c>
      <c r="DB82" s="91">
        <f t="array" ref="DB82">IF(DB$4&lt;$D82,0,IF(DB$4&gt;$F$21,0,IF(DB$4=$F$21,$F82-SUM($Z82:DA82),MIN($F82*INDEX($AA$24:$DB$24,DB$4-$D82+1),$F82-SUM($Z82:DA82)))))</f>
        <v/>
      </c>
    </row>
    <row r="83" outlineLevel="3">
      <c r="D83" s="2" t="n">
        <v>58</v>
      </c>
      <c r="E83" s="2" t="inlineStr">
        <is>
          <t>Total Capex Year 58</t>
        </is>
      </c>
      <c r="F83" s="87" t="n">
        <v>0</v>
      </c>
      <c r="G83" s="87">
        <f>SUM(AA83:DB83)-F83</f>
        <v/>
      </c>
      <c r="AA83" s="91">
        <f t="array" ref="AA83">IF(AA$4&lt;$D83,0,IF(AA$4&gt;$F$21,0,IF(AA$4=$F$21,$F83-SUM($Z83:Z83),MIN($F83*INDEX($AA$24:$DB$24,AA$4-$D83+1),$F83-SUM($Z83:Z83)))))</f>
        <v/>
      </c>
      <c r="AB83" s="91">
        <f t="array" ref="AB83">IF(AB$4&lt;$D83,0,IF(AB$4&gt;$F$21,0,IF(AB$4=$F$21,$F83-SUM($Z83:AA83),MIN($F83*INDEX($AA$24:$DB$24,AB$4-$D83+1),$F83-SUM($Z83:AA83)))))</f>
        <v/>
      </c>
      <c r="AC83" s="91">
        <f t="array" ref="AC83">IF(AC$4&lt;$D83,0,IF(AC$4&gt;$F$21,0,IF(AC$4=$F$21,$F83-SUM($Z83:AB83),MIN($F83*INDEX($AA$24:$DB$24,AC$4-$D83+1),$F83-SUM($Z83:AB83)))))</f>
        <v/>
      </c>
      <c r="AD83" s="91">
        <f t="array" ref="AD83">IF(AD$4&lt;$D83,0,IF(AD$4&gt;$F$21,0,IF(AD$4=$F$21,$F83-SUM($Z83:AC83),MIN($F83*INDEX($AA$24:$DB$24,AD$4-$D83+1),$F83-SUM($Z83:AC83)))))</f>
        <v/>
      </c>
      <c r="AE83" s="91">
        <f t="array" ref="AE83">IF(AE$4&lt;$D83,0,IF(AE$4&gt;$F$21,0,IF(AE$4=$F$21,$F83-SUM($Z83:AD83),MIN($F83*INDEX($AA$24:$DB$24,AE$4-$D83+1),$F83-SUM($Z83:AD83)))))</f>
        <v/>
      </c>
      <c r="AF83" s="91">
        <f t="array" ref="AF83">IF(AF$4&lt;$D83,0,IF(AF$4&gt;$F$21,0,IF(AF$4=$F$21,$F83-SUM($Z83:AE83),MIN($F83*INDEX($AA$24:$DB$24,AF$4-$D83+1),$F83-SUM($Z83:AE83)))))</f>
        <v/>
      </c>
      <c r="AG83" s="91">
        <f t="array" ref="AG83">IF(AG$4&lt;$D83,0,IF(AG$4&gt;$F$21,0,IF(AG$4=$F$21,$F83-SUM($Z83:AF83),MIN($F83*INDEX($AA$24:$DB$24,AG$4-$D83+1),$F83-SUM($Z83:AF83)))))</f>
        <v/>
      </c>
      <c r="AH83" s="91">
        <f t="array" ref="AH83">IF(AH$4&lt;$D83,0,IF(AH$4&gt;$F$21,0,IF(AH$4=$F$21,$F83-SUM($Z83:AG83),MIN($F83*INDEX($AA$24:$DB$24,AH$4-$D83+1),$F83-SUM($Z83:AG83)))))</f>
        <v/>
      </c>
      <c r="AI83" s="91">
        <f t="array" ref="AI83">IF(AI$4&lt;$D83,0,IF(AI$4&gt;$F$21,0,IF(AI$4=$F$21,$F83-SUM($Z83:AH83),MIN($F83*INDEX($AA$24:$DB$24,AI$4-$D83+1),$F83-SUM($Z83:AH83)))))</f>
        <v/>
      </c>
      <c r="AJ83" s="91">
        <f t="array" ref="AJ83">IF(AJ$4&lt;$D83,0,IF(AJ$4&gt;$F$21,0,IF(AJ$4=$F$21,$F83-SUM($Z83:AI83),MIN($F83*INDEX($AA$24:$DB$24,AJ$4-$D83+1),$F83-SUM($Z83:AI83)))))</f>
        <v/>
      </c>
      <c r="AK83" s="91">
        <f t="array" ref="AK83">IF(AK$4&lt;$D83,0,IF(AK$4&gt;$F$21,0,IF(AK$4=$F$21,$F83-SUM($Z83:AJ83),MIN($F83*INDEX($AA$24:$DB$24,AK$4-$D83+1),$F83-SUM($Z83:AJ83)))))</f>
        <v/>
      </c>
      <c r="AL83" s="91">
        <f t="array" ref="AL83">IF(AL$4&lt;$D83,0,IF(AL$4&gt;$F$21,0,IF(AL$4=$F$21,$F83-SUM($Z83:AK83),MIN($F83*INDEX($AA$24:$DB$24,AL$4-$D83+1),$F83-SUM($Z83:AK83)))))</f>
        <v/>
      </c>
      <c r="AM83" s="91">
        <f t="array" ref="AM83">IF(AM$4&lt;$D83,0,IF(AM$4&gt;$F$21,0,IF(AM$4=$F$21,$F83-SUM($Z83:AL83),MIN($F83*INDEX($AA$24:$DB$24,AM$4-$D83+1),$F83-SUM($Z83:AL83)))))</f>
        <v/>
      </c>
      <c r="AN83" s="91">
        <f t="array" ref="AN83">IF(AN$4&lt;$D83,0,IF(AN$4&gt;$F$21,0,IF(AN$4=$F$21,$F83-SUM($Z83:AM83),MIN($F83*INDEX($AA$24:$DB$24,AN$4-$D83+1),$F83-SUM($Z83:AM83)))))</f>
        <v/>
      </c>
      <c r="AO83" s="91">
        <f t="array" ref="AO83">IF(AO$4&lt;$D83,0,IF(AO$4&gt;$F$21,0,IF(AO$4=$F$21,$F83-SUM($Z83:AN83),MIN($F83*INDEX($AA$24:$DB$24,AO$4-$D83+1),$F83-SUM($Z83:AN83)))))</f>
        <v/>
      </c>
      <c r="AP83" s="91">
        <f t="array" ref="AP83">IF(AP$4&lt;$D83,0,IF(AP$4&gt;$F$21,0,IF(AP$4=$F$21,$F83-SUM($Z83:AO83),MIN($F83*INDEX($AA$24:$DB$24,AP$4-$D83+1),$F83-SUM($Z83:AO83)))))</f>
        <v/>
      </c>
      <c r="AQ83" s="91">
        <f t="array" ref="AQ83">IF(AQ$4&lt;$D83,0,IF(AQ$4&gt;$F$21,0,IF(AQ$4=$F$21,$F83-SUM($Z83:AP83),MIN($F83*INDEX($AA$24:$DB$24,AQ$4-$D83+1),$F83-SUM($Z83:AP83)))))</f>
        <v/>
      </c>
      <c r="AR83" s="91">
        <f t="array" ref="AR83">IF(AR$4&lt;$D83,0,IF(AR$4&gt;$F$21,0,IF(AR$4=$F$21,$F83-SUM($Z83:AQ83),MIN($F83*INDEX($AA$24:$DB$24,AR$4-$D83+1),$F83-SUM($Z83:AQ83)))))</f>
        <v/>
      </c>
      <c r="AS83" s="91">
        <f t="array" ref="AS83">IF(AS$4&lt;$D83,0,IF(AS$4&gt;$F$21,0,IF(AS$4=$F$21,$F83-SUM($Z83:AR83),MIN($F83*INDEX($AA$24:$DB$24,AS$4-$D83+1),$F83-SUM($Z83:AR83)))))</f>
        <v/>
      </c>
      <c r="AT83" s="91">
        <f t="array" ref="AT83">IF(AT$4&lt;$D83,0,IF(AT$4&gt;$F$21,0,IF(AT$4=$F$21,$F83-SUM($Z83:AS83),MIN($F83*INDEX($AA$24:$DB$24,AT$4-$D83+1),$F83-SUM($Z83:AS83)))))</f>
        <v/>
      </c>
      <c r="AU83" s="91">
        <f t="array" ref="AU83">IF(AU$4&lt;$D83,0,IF(AU$4&gt;$F$21,0,IF(AU$4=$F$21,$F83-SUM($Z83:AT83),MIN($F83*INDEX($AA$24:$DB$24,AU$4-$D83+1),$F83-SUM($Z83:AT83)))))</f>
        <v/>
      </c>
      <c r="AV83" s="91">
        <f t="array" ref="AV83">IF(AV$4&lt;$D83,0,IF(AV$4&gt;$F$21,0,IF(AV$4=$F$21,$F83-SUM($Z83:AU83),MIN($F83*INDEX($AA$24:$DB$24,AV$4-$D83+1),$F83-SUM($Z83:AU83)))))</f>
        <v/>
      </c>
      <c r="AW83" s="91">
        <f t="array" ref="AW83">IF(AW$4&lt;$D83,0,IF(AW$4&gt;$F$21,0,IF(AW$4=$F$21,$F83-SUM($Z83:AV83),MIN($F83*INDEX($AA$24:$DB$24,AW$4-$D83+1),$F83-SUM($Z83:AV83)))))</f>
        <v/>
      </c>
      <c r="AX83" s="91">
        <f t="array" ref="AX83">IF(AX$4&lt;$D83,0,IF(AX$4&gt;$F$21,0,IF(AX$4=$F$21,$F83-SUM($Z83:AW83),MIN($F83*INDEX($AA$24:$DB$24,AX$4-$D83+1),$F83-SUM($Z83:AW83)))))</f>
        <v/>
      </c>
      <c r="AY83" s="91">
        <f t="array" ref="AY83">IF(AY$4&lt;$D83,0,IF(AY$4&gt;$F$21,0,IF(AY$4=$F$21,$F83-SUM($Z83:AX83),MIN($F83*INDEX($AA$24:$DB$24,AY$4-$D83+1),$F83-SUM($Z83:AX83)))))</f>
        <v/>
      </c>
      <c r="AZ83" s="91">
        <f t="array" ref="AZ83">IF(AZ$4&lt;$D83,0,IF(AZ$4&gt;$F$21,0,IF(AZ$4=$F$21,$F83-SUM($Z83:AY83),MIN($F83*INDEX($AA$24:$DB$24,AZ$4-$D83+1),$F83-SUM($Z83:AY83)))))</f>
        <v/>
      </c>
      <c r="BA83" s="91">
        <f t="array" ref="BA83">IF(BA$4&lt;$D83,0,IF(BA$4&gt;$F$21,0,IF(BA$4=$F$21,$F83-SUM($Z83:AZ83),MIN($F83*INDEX($AA$24:$DB$24,BA$4-$D83+1),$F83-SUM($Z83:AZ83)))))</f>
        <v/>
      </c>
      <c r="BB83" s="91">
        <f t="array" ref="BB83">IF(BB$4&lt;$D83,0,IF(BB$4&gt;$F$21,0,IF(BB$4=$F$21,$F83-SUM($Z83:BA83),MIN($F83*INDEX($AA$24:$DB$24,BB$4-$D83+1),$F83-SUM($Z83:BA83)))))</f>
        <v/>
      </c>
      <c r="BC83" s="91">
        <f t="array" ref="BC83">IF(BC$4&lt;$D83,0,IF(BC$4&gt;$F$21,0,IF(BC$4=$F$21,$F83-SUM($Z83:BB83),MIN($F83*INDEX($AA$24:$DB$24,BC$4-$D83+1),$F83-SUM($Z83:BB83)))))</f>
        <v/>
      </c>
      <c r="BD83" s="91">
        <f t="array" ref="BD83">IF(BD$4&lt;$D83,0,IF(BD$4&gt;$F$21,0,IF(BD$4=$F$21,$F83-SUM($Z83:BC83),MIN($F83*INDEX($AA$24:$DB$24,BD$4-$D83+1),$F83-SUM($Z83:BC83)))))</f>
        <v/>
      </c>
      <c r="BE83" s="91">
        <f t="array" ref="BE83">IF(BE$4&lt;$D83,0,IF(BE$4&gt;$F$21,0,IF(BE$4=$F$21,$F83-SUM($Z83:BD83),MIN($F83*INDEX($AA$24:$DB$24,BE$4-$D83+1),$F83-SUM($Z83:BD83)))))</f>
        <v/>
      </c>
      <c r="BF83" s="91">
        <f t="array" ref="BF83">IF(BF$4&lt;$D83,0,IF(BF$4&gt;$F$21,0,IF(BF$4=$F$21,$F83-SUM($Z83:BE83),MIN($F83*INDEX($AA$24:$DB$24,BF$4-$D83+1),$F83-SUM($Z83:BE83)))))</f>
        <v/>
      </c>
      <c r="BG83" s="91">
        <f t="array" ref="BG83">IF(BG$4&lt;$D83,0,IF(BG$4&gt;$F$21,0,IF(BG$4=$F$21,$F83-SUM($Z83:BF83),MIN($F83*INDEX($AA$24:$DB$24,BG$4-$D83+1),$F83-SUM($Z83:BF83)))))</f>
        <v/>
      </c>
      <c r="BH83" s="91">
        <f t="array" ref="BH83">IF(BH$4&lt;$D83,0,IF(BH$4&gt;$F$21,0,IF(BH$4=$F$21,$F83-SUM($Z83:BG83),MIN($F83*INDEX($AA$24:$DB$24,BH$4-$D83+1),$F83-SUM($Z83:BG83)))))</f>
        <v/>
      </c>
      <c r="BI83" s="91">
        <f t="array" ref="BI83">IF(BI$4&lt;$D83,0,IF(BI$4&gt;$F$21,0,IF(BI$4=$F$21,$F83-SUM($Z83:BH83),MIN($F83*INDEX($AA$24:$DB$24,BI$4-$D83+1),$F83-SUM($Z83:BH83)))))</f>
        <v/>
      </c>
      <c r="BJ83" s="91">
        <f t="array" ref="BJ83">IF(BJ$4&lt;$D83,0,IF(BJ$4&gt;$F$21,0,IF(BJ$4=$F$21,$F83-SUM($Z83:BI83),MIN($F83*INDEX($AA$24:$DB$24,BJ$4-$D83+1),$F83-SUM($Z83:BI83)))))</f>
        <v/>
      </c>
      <c r="BK83" s="91">
        <f t="array" ref="BK83">IF(BK$4&lt;$D83,0,IF(BK$4&gt;$F$21,0,IF(BK$4=$F$21,$F83-SUM($Z83:BJ83),MIN($F83*INDEX($AA$24:$DB$24,BK$4-$D83+1),$F83-SUM($Z83:BJ83)))))</f>
        <v/>
      </c>
      <c r="BL83" s="91">
        <f t="array" ref="BL83">IF(BL$4&lt;$D83,0,IF(BL$4&gt;$F$21,0,IF(BL$4=$F$21,$F83-SUM($Z83:BK83),MIN($F83*INDEX($AA$24:$DB$24,BL$4-$D83+1),$F83-SUM($Z83:BK83)))))</f>
        <v/>
      </c>
      <c r="BM83" s="91">
        <f t="array" ref="BM83">IF(BM$4&lt;$D83,0,IF(BM$4&gt;$F$21,0,IF(BM$4=$F$21,$F83-SUM($Z83:BL83),MIN($F83*INDEX($AA$24:$DB$24,BM$4-$D83+1),$F83-SUM($Z83:BL83)))))</f>
        <v/>
      </c>
      <c r="BN83" s="91">
        <f t="array" ref="BN83">IF(BN$4&lt;$D83,0,IF(BN$4&gt;$F$21,0,IF(BN$4=$F$21,$F83-SUM($Z83:BM83),MIN($F83*INDEX($AA$24:$DB$24,BN$4-$D83+1),$F83-SUM($Z83:BM83)))))</f>
        <v/>
      </c>
      <c r="BO83" s="91">
        <f t="array" ref="BO83">IF(BO$4&lt;$D83,0,IF(BO$4&gt;$F$21,0,IF(BO$4=$F$21,$F83-SUM($Z83:BN83),MIN($F83*INDEX($AA$24:$DB$24,BO$4-$D83+1),$F83-SUM($Z83:BN83)))))</f>
        <v/>
      </c>
      <c r="BP83" s="91">
        <f t="array" ref="BP83">IF(BP$4&lt;$D83,0,IF(BP$4&gt;$F$21,0,IF(BP$4=$F$21,$F83-SUM($Z83:BO83),MIN($F83*INDEX($AA$24:$DB$24,BP$4-$D83+1),$F83-SUM($Z83:BO83)))))</f>
        <v/>
      </c>
      <c r="BQ83" s="91">
        <f t="array" ref="BQ83">IF(BQ$4&lt;$D83,0,IF(BQ$4&gt;$F$21,0,IF(BQ$4=$F$21,$F83-SUM($Z83:BP83),MIN($F83*INDEX($AA$24:$DB$24,BQ$4-$D83+1),$F83-SUM($Z83:BP83)))))</f>
        <v/>
      </c>
      <c r="BR83" s="91">
        <f t="array" ref="BR83">IF(BR$4&lt;$D83,0,IF(BR$4&gt;$F$21,0,IF(BR$4=$F$21,$F83-SUM($Z83:BQ83),MIN($F83*INDEX($AA$24:$DB$24,BR$4-$D83+1),$F83-SUM($Z83:BQ83)))))</f>
        <v/>
      </c>
      <c r="BS83" s="91">
        <f t="array" ref="BS83">IF(BS$4&lt;$D83,0,IF(BS$4&gt;$F$21,0,IF(BS$4=$F$21,$F83-SUM($Z83:BR83),MIN($F83*INDEX($AA$24:$DB$24,BS$4-$D83+1),$F83-SUM($Z83:BR83)))))</f>
        <v/>
      </c>
      <c r="BT83" s="91">
        <f t="array" ref="BT83">IF(BT$4&lt;$D83,0,IF(BT$4&gt;$F$21,0,IF(BT$4=$F$21,$F83-SUM($Z83:BS83),MIN($F83*INDEX($AA$24:$DB$24,BT$4-$D83+1),$F83-SUM($Z83:BS83)))))</f>
        <v/>
      </c>
      <c r="BU83" s="91">
        <f t="array" ref="BU83">IF(BU$4&lt;$D83,0,IF(BU$4&gt;$F$21,0,IF(BU$4=$F$21,$F83-SUM($Z83:BT83),MIN($F83*INDEX($AA$24:$DB$24,BU$4-$D83+1),$F83-SUM($Z83:BT83)))))</f>
        <v/>
      </c>
      <c r="BV83" s="91">
        <f t="array" ref="BV83">IF(BV$4&lt;$D83,0,IF(BV$4&gt;$F$21,0,IF(BV$4=$F$21,$F83-SUM($Z83:BU83),MIN($F83*INDEX($AA$24:$DB$24,BV$4-$D83+1),$F83-SUM($Z83:BU83)))))</f>
        <v/>
      </c>
      <c r="BW83" s="91">
        <f t="array" ref="BW83">IF(BW$4&lt;$D83,0,IF(BW$4&gt;$F$21,0,IF(BW$4=$F$21,$F83-SUM($Z83:BV83),MIN($F83*INDEX($AA$24:$DB$24,BW$4-$D83+1),$F83-SUM($Z83:BV83)))))</f>
        <v/>
      </c>
      <c r="BX83" s="91">
        <f t="array" ref="BX83">IF(BX$4&lt;$D83,0,IF(BX$4&gt;$F$21,0,IF(BX$4=$F$21,$F83-SUM($Z83:BW83),MIN($F83*INDEX($AA$24:$DB$24,BX$4-$D83+1),$F83-SUM($Z83:BW83)))))</f>
        <v/>
      </c>
      <c r="BY83" s="91">
        <f t="array" ref="BY83">IF(BY$4&lt;$D83,0,IF(BY$4&gt;$F$21,0,IF(BY$4=$F$21,$F83-SUM($Z83:BX83),MIN($F83*INDEX($AA$24:$DB$24,BY$4-$D83+1),$F83-SUM($Z83:BX83)))))</f>
        <v/>
      </c>
      <c r="BZ83" s="91">
        <f t="array" ref="BZ83">IF(BZ$4&lt;$D83,0,IF(BZ$4&gt;$F$21,0,IF(BZ$4=$F$21,$F83-SUM($Z83:BY83),MIN($F83*INDEX($AA$24:$DB$24,BZ$4-$D83+1),$F83-SUM($Z83:BY83)))))</f>
        <v/>
      </c>
      <c r="CA83" s="91">
        <f t="array" ref="CA83">IF(CA$4&lt;$D83,0,IF(CA$4&gt;$F$21,0,IF(CA$4=$F$21,$F83-SUM($Z83:BZ83),MIN($F83*INDEX($AA$24:$DB$24,CA$4-$D83+1),$F83-SUM($Z83:BZ83)))))</f>
        <v/>
      </c>
      <c r="CB83" s="91">
        <f t="array" ref="CB83">IF(CB$4&lt;$D83,0,IF(CB$4&gt;$F$21,0,IF(CB$4=$F$21,$F83-SUM($Z83:CA83),MIN($F83*INDEX($AA$24:$DB$24,CB$4-$D83+1),$F83-SUM($Z83:CA83)))))</f>
        <v/>
      </c>
      <c r="CC83" s="91">
        <f t="array" ref="CC83">IF(CC$4&lt;$D83,0,IF(CC$4&gt;$F$21,0,IF(CC$4=$F$21,$F83-SUM($Z83:CB83),MIN($F83*INDEX($AA$24:$DB$24,CC$4-$D83+1),$F83-SUM($Z83:CB83)))))</f>
        <v/>
      </c>
      <c r="CD83" s="91">
        <f t="array" ref="CD83">IF(CD$4&lt;$D83,0,IF(CD$4&gt;$F$21,0,IF(CD$4=$F$21,$F83-SUM($Z83:CC83),MIN($F83*INDEX($AA$24:$DB$24,CD$4-$D83+1),$F83-SUM($Z83:CC83)))))</f>
        <v/>
      </c>
      <c r="CE83" s="91">
        <f t="array" ref="CE83">IF(CE$4&lt;$D83,0,IF(CE$4&gt;$F$21,0,IF(CE$4=$F$21,$F83-SUM($Z83:CD83),MIN($F83*INDEX($AA$24:$DB$24,CE$4-$D83+1),$F83-SUM($Z83:CD83)))))</f>
        <v/>
      </c>
      <c r="CF83" s="91">
        <f t="array" ref="CF83">IF(CF$4&lt;$D83,0,IF(CF$4&gt;$F$21,0,IF(CF$4=$F$21,$F83-SUM($Z83:CE83),MIN($F83*INDEX($AA$24:$DB$24,CF$4-$D83+1),$F83-SUM($Z83:CE83)))))</f>
        <v/>
      </c>
      <c r="CG83" s="91">
        <f t="array" ref="CG83">IF(CG$4&lt;$D83,0,IF(CG$4&gt;$F$21,0,IF(CG$4=$F$21,$F83-SUM($Z83:CF83),MIN($F83*INDEX($AA$24:$DB$24,CG$4-$D83+1),$F83-SUM($Z83:CF83)))))</f>
        <v/>
      </c>
      <c r="CH83" s="91">
        <f t="array" ref="CH83">IF(CH$4&lt;$D83,0,IF(CH$4&gt;$F$21,0,IF(CH$4=$F$21,$F83-SUM($Z83:CG83),MIN($F83*INDEX($AA$24:$DB$24,CH$4-$D83+1),$F83-SUM($Z83:CG83)))))</f>
        <v/>
      </c>
      <c r="CI83" s="91">
        <f t="array" ref="CI83">IF(CI$4&lt;$D83,0,IF(CI$4&gt;$F$21,0,IF(CI$4=$F$21,$F83-SUM($Z83:CH83),MIN($F83*INDEX($AA$24:$DB$24,CI$4-$D83+1),$F83-SUM($Z83:CH83)))))</f>
        <v/>
      </c>
      <c r="CJ83" s="91">
        <f t="array" ref="CJ83">IF(CJ$4&lt;$D83,0,IF(CJ$4&gt;$F$21,0,IF(CJ$4=$F$21,$F83-SUM($Z83:CI83),MIN($F83*INDEX($AA$24:$DB$24,CJ$4-$D83+1),$F83-SUM($Z83:CI83)))))</f>
        <v/>
      </c>
      <c r="CK83" s="91">
        <f t="array" ref="CK83">IF(CK$4&lt;$D83,0,IF(CK$4&gt;$F$21,0,IF(CK$4=$F$21,$F83-SUM($Z83:CJ83),MIN($F83*INDEX($AA$24:$DB$24,CK$4-$D83+1),$F83-SUM($Z83:CJ83)))))</f>
        <v/>
      </c>
      <c r="CL83" s="91">
        <f t="array" ref="CL83">IF(CL$4&lt;$D83,0,IF(CL$4&gt;$F$21,0,IF(CL$4=$F$21,$F83-SUM($Z83:CK83),MIN($F83*INDEX($AA$24:$DB$24,CL$4-$D83+1),$F83-SUM($Z83:CK83)))))</f>
        <v/>
      </c>
      <c r="CM83" s="91">
        <f t="array" ref="CM83">IF(CM$4&lt;$D83,0,IF(CM$4&gt;$F$21,0,IF(CM$4=$F$21,$F83-SUM($Z83:CL83),MIN($F83*INDEX($AA$24:$DB$24,CM$4-$D83+1),$F83-SUM($Z83:CL83)))))</f>
        <v/>
      </c>
      <c r="CN83" s="91">
        <f t="array" ref="CN83">IF(CN$4&lt;$D83,0,IF(CN$4&gt;$F$21,0,IF(CN$4=$F$21,$F83-SUM($Z83:CM83),MIN($F83*INDEX($AA$24:$DB$24,CN$4-$D83+1),$F83-SUM($Z83:CM83)))))</f>
        <v/>
      </c>
      <c r="CO83" s="91">
        <f t="array" ref="CO83">IF(CO$4&lt;$D83,0,IF(CO$4&gt;$F$21,0,IF(CO$4=$F$21,$F83-SUM($Z83:CN83),MIN($F83*INDEX($AA$24:$DB$24,CO$4-$D83+1),$F83-SUM($Z83:CN83)))))</f>
        <v/>
      </c>
      <c r="CP83" s="91">
        <f t="array" ref="CP83">IF(CP$4&lt;$D83,0,IF(CP$4&gt;$F$21,0,IF(CP$4=$F$21,$F83-SUM($Z83:CO83),MIN($F83*INDEX($AA$24:$DB$24,CP$4-$D83+1),$F83-SUM($Z83:CO83)))))</f>
        <v/>
      </c>
      <c r="CQ83" s="91">
        <f t="array" ref="CQ83">IF(CQ$4&lt;$D83,0,IF(CQ$4&gt;$F$21,0,IF(CQ$4=$F$21,$F83-SUM($Z83:CP83),MIN($F83*INDEX($AA$24:$DB$24,CQ$4-$D83+1),$F83-SUM($Z83:CP83)))))</f>
        <v/>
      </c>
      <c r="CR83" s="91">
        <f t="array" ref="CR83">IF(CR$4&lt;$D83,0,IF(CR$4&gt;$F$21,0,IF(CR$4=$F$21,$F83-SUM($Z83:CQ83),MIN($F83*INDEX($AA$24:$DB$24,CR$4-$D83+1),$F83-SUM($Z83:CQ83)))))</f>
        <v/>
      </c>
      <c r="CS83" s="91">
        <f t="array" ref="CS83">IF(CS$4&lt;$D83,0,IF(CS$4&gt;$F$21,0,IF(CS$4=$F$21,$F83-SUM($Z83:CR83),MIN($F83*INDEX($AA$24:$DB$24,CS$4-$D83+1),$F83-SUM($Z83:CR83)))))</f>
        <v/>
      </c>
      <c r="CT83" s="91">
        <f t="array" ref="CT83">IF(CT$4&lt;$D83,0,IF(CT$4&gt;$F$21,0,IF(CT$4=$F$21,$F83-SUM($Z83:CS83),MIN($F83*INDEX($AA$24:$DB$24,CT$4-$D83+1),$F83-SUM($Z83:CS83)))))</f>
        <v/>
      </c>
      <c r="CU83" s="91">
        <f t="array" ref="CU83">IF(CU$4&lt;$D83,0,IF(CU$4&gt;$F$21,0,IF(CU$4=$F$21,$F83-SUM($Z83:CT83),MIN($F83*INDEX($AA$24:$DB$24,CU$4-$D83+1),$F83-SUM($Z83:CT83)))))</f>
        <v/>
      </c>
      <c r="CV83" s="91">
        <f t="array" ref="CV83">IF(CV$4&lt;$D83,0,IF(CV$4&gt;$F$21,0,IF(CV$4=$F$21,$F83-SUM($Z83:CU83),MIN($F83*INDEX($AA$24:$DB$24,CV$4-$D83+1),$F83-SUM($Z83:CU83)))))</f>
        <v/>
      </c>
      <c r="CW83" s="91">
        <f t="array" ref="CW83">IF(CW$4&lt;$D83,0,IF(CW$4&gt;$F$21,0,IF(CW$4=$F$21,$F83-SUM($Z83:CV83),MIN($F83*INDEX($AA$24:$DB$24,CW$4-$D83+1),$F83-SUM($Z83:CV83)))))</f>
        <v/>
      </c>
      <c r="CX83" s="91">
        <f t="array" ref="CX83">IF(CX$4&lt;$D83,0,IF(CX$4&gt;$F$21,0,IF(CX$4=$F$21,$F83-SUM($Z83:CW83),MIN($F83*INDEX($AA$24:$DB$24,CX$4-$D83+1),$F83-SUM($Z83:CW83)))))</f>
        <v/>
      </c>
      <c r="CY83" s="91">
        <f t="array" ref="CY83">IF(CY$4&lt;$D83,0,IF(CY$4&gt;$F$21,0,IF(CY$4=$F$21,$F83-SUM($Z83:CX83),MIN($F83*INDEX($AA$24:$DB$24,CY$4-$D83+1),$F83-SUM($Z83:CX83)))))</f>
        <v/>
      </c>
      <c r="CZ83" s="91">
        <f t="array" ref="CZ83">IF(CZ$4&lt;$D83,0,IF(CZ$4&gt;$F$21,0,IF(CZ$4=$F$21,$F83-SUM($Z83:CY83),MIN($F83*INDEX($AA$24:$DB$24,CZ$4-$D83+1),$F83-SUM($Z83:CY83)))))</f>
        <v/>
      </c>
      <c r="DA83" s="91">
        <f t="array" ref="DA83">IF(DA$4&lt;$D83,0,IF(DA$4&gt;$F$21,0,IF(DA$4=$F$21,$F83-SUM($Z83:CZ83),MIN($F83*INDEX($AA$24:$DB$24,DA$4-$D83+1),$F83-SUM($Z83:CZ83)))))</f>
        <v/>
      </c>
      <c r="DB83" s="91">
        <f t="array" ref="DB83">IF(DB$4&lt;$D83,0,IF(DB$4&gt;$F$21,0,IF(DB$4=$F$21,$F83-SUM($Z83:DA83),MIN($F83*INDEX($AA$24:$DB$24,DB$4-$D83+1),$F83-SUM($Z83:DA83)))))</f>
        <v/>
      </c>
    </row>
    <row r="84" outlineLevel="3">
      <c r="D84" s="2" t="n">
        <v>59</v>
      </c>
      <c r="E84" s="2" t="inlineStr">
        <is>
          <t>Total Capex Year 59</t>
        </is>
      </c>
      <c r="F84" s="87" t="n">
        <v>0</v>
      </c>
      <c r="G84" s="87">
        <f>SUM(AA84:DB84)-F84</f>
        <v/>
      </c>
      <c r="AA84" s="91">
        <f t="array" ref="AA84">IF(AA$4&lt;$D84,0,IF(AA$4&gt;$F$21,0,IF(AA$4=$F$21,$F84-SUM($Z84:Z84),MIN($F84*INDEX($AA$24:$DB$24,AA$4-$D84+1),$F84-SUM($Z84:Z84)))))</f>
        <v/>
      </c>
      <c r="AB84" s="91">
        <f t="array" ref="AB84">IF(AB$4&lt;$D84,0,IF(AB$4&gt;$F$21,0,IF(AB$4=$F$21,$F84-SUM($Z84:AA84),MIN($F84*INDEX($AA$24:$DB$24,AB$4-$D84+1),$F84-SUM($Z84:AA84)))))</f>
        <v/>
      </c>
      <c r="AC84" s="91">
        <f t="array" ref="AC84">IF(AC$4&lt;$D84,0,IF(AC$4&gt;$F$21,0,IF(AC$4=$F$21,$F84-SUM($Z84:AB84),MIN($F84*INDEX($AA$24:$DB$24,AC$4-$D84+1),$F84-SUM($Z84:AB84)))))</f>
        <v/>
      </c>
      <c r="AD84" s="91">
        <f t="array" ref="AD84">IF(AD$4&lt;$D84,0,IF(AD$4&gt;$F$21,0,IF(AD$4=$F$21,$F84-SUM($Z84:AC84),MIN($F84*INDEX($AA$24:$DB$24,AD$4-$D84+1),$F84-SUM($Z84:AC84)))))</f>
        <v/>
      </c>
      <c r="AE84" s="91">
        <f t="array" ref="AE84">IF(AE$4&lt;$D84,0,IF(AE$4&gt;$F$21,0,IF(AE$4=$F$21,$F84-SUM($Z84:AD84),MIN($F84*INDEX($AA$24:$DB$24,AE$4-$D84+1),$F84-SUM($Z84:AD84)))))</f>
        <v/>
      </c>
      <c r="AF84" s="91">
        <f t="array" ref="AF84">IF(AF$4&lt;$D84,0,IF(AF$4&gt;$F$21,0,IF(AF$4=$F$21,$F84-SUM($Z84:AE84),MIN($F84*INDEX($AA$24:$DB$24,AF$4-$D84+1),$F84-SUM($Z84:AE84)))))</f>
        <v/>
      </c>
      <c r="AG84" s="91">
        <f t="array" ref="AG84">IF(AG$4&lt;$D84,0,IF(AG$4&gt;$F$21,0,IF(AG$4=$F$21,$F84-SUM($Z84:AF84),MIN($F84*INDEX($AA$24:$DB$24,AG$4-$D84+1),$F84-SUM($Z84:AF84)))))</f>
        <v/>
      </c>
      <c r="AH84" s="91">
        <f t="array" ref="AH84">IF(AH$4&lt;$D84,0,IF(AH$4&gt;$F$21,0,IF(AH$4=$F$21,$F84-SUM($Z84:AG84),MIN($F84*INDEX($AA$24:$DB$24,AH$4-$D84+1),$F84-SUM($Z84:AG84)))))</f>
        <v/>
      </c>
      <c r="AI84" s="91">
        <f t="array" ref="AI84">IF(AI$4&lt;$D84,0,IF(AI$4&gt;$F$21,0,IF(AI$4=$F$21,$F84-SUM($Z84:AH84),MIN($F84*INDEX($AA$24:$DB$24,AI$4-$D84+1),$F84-SUM($Z84:AH84)))))</f>
        <v/>
      </c>
      <c r="AJ84" s="91">
        <f t="array" ref="AJ84">IF(AJ$4&lt;$D84,0,IF(AJ$4&gt;$F$21,0,IF(AJ$4=$F$21,$F84-SUM($Z84:AI84),MIN($F84*INDEX($AA$24:$DB$24,AJ$4-$D84+1),$F84-SUM($Z84:AI84)))))</f>
        <v/>
      </c>
      <c r="AK84" s="91">
        <f t="array" ref="AK84">IF(AK$4&lt;$D84,0,IF(AK$4&gt;$F$21,0,IF(AK$4=$F$21,$F84-SUM($Z84:AJ84),MIN($F84*INDEX($AA$24:$DB$24,AK$4-$D84+1),$F84-SUM($Z84:AJ84)))))</f>
        <v/>
      </c>
      <c r="AL84" s="91">
        <f t="array" ref="AL84">IF(AL$4&lt;$D84,0,IF(AL$4&gt;$F$21,0,IF(AL$4=$F$21,$F84-SUM($Z84:AK84),MIN($F84*INDEX($AA$24:$DB$24,AL$4-$D84+1),$F84-SUM($Z84:AK84)))))</f>
        <v/>
      </c>
      <c r="AM84" s="91">
        <f t="array" ref="AM84">IF(AM$4&lt;$D84,0,IF(AM$4&gt;$F$21,0,IF(AM$4=$F$21,$F84-SUM($Z84:AL84),MIN($F84*INDEX($AA$24:$DB$24,AM$4-$D84+1),$F84-SUM($Z84:AL84)))))</f>
        <v/>
      </c>
      <c r="AN84" s="91">
        <f t="array" ref="AN84">IF(AN$4&lt;$D84,0,IF(AN$4&gt;$F$21,0,IF(AN$4=$F$21,$F84-SUM($Z84:AM84),MIN($F84*INDEX($AA$24:$DB$24,AN$4-$D84+1),$F84-SUM($Z84:AM84)))))</f>
        <v/>
      </c>
      <c r="AO84" s="91">
        <f t="array" ref="AO84">IF(AO$4&lt;$D84,0,IF(AO$4&gt;$F$21,0,IF(AO$4=$F$21,$F84-SUM($Z84:AN84),MIN($F84*INDEX($AA$24:$DB$24,AO$4-$D84+1),$F84-SUM($Z84:AN84)))))</f>
        <v/>
      </c>
      <c r="AP84" s="91">
        <f t="array" ref="AP84">IF(AP$4&lt;$D84,0,IF(AP$4&gt;$F$21,0,IF(AP$4=$F$21,$F84-SUM($Z84:AO84),MIN($F84*INDEX($AA$24:$DB$24,AP$4-$D84+1),$F84-SUM($Z84:AO84)))))</f>
        <v/>
      </c>
      <c r="AQ84" s="91">
        <f t="array" ref="AQ84">IF(AQ$4&lt;$D84,0,IF(AQ$4&gt;$F$21,0,IF(AQ$4=$F$21,$F84-SUM($Z84:AP84),MIN($F84*INDEX($AA$24:$DB$24,AQ$4-$D84+1),$F84-SUM($Z84:AP84)))))</f>
        <v/>
      </c>
      <c r="AR84" s="91">
        <f t="array" ref="AR84">IF(AR$4&lt;$D84,0,IF(AR$4&gt;$F$21,0,IF(AR$4=$F$21,$F84-SUM($Z84:AQ84),MIN($F84*INDEX($AA$24:$DB$24,AR$4-$D84+1),$F84-SUM($Z84:AQ84)))))</f>
        <v/>
      </c>
      <c r="AS84" s="91">
        <f t="array" ref="AS84">IF(AS$4&lt;$D84,0,IF(AS$4&gt;$F$21,0,IF(AS$4=$F$21,$F84-SUM($Z84:AR84),MIN($F84*INDEX($AA$24:$DB$24,AS$4-$D84+1),$F84-SUM($Z84:AR84)))))</f>
        <v/>
      </c>
      <c r="AT84" s="91">
        <f t="array" ref="AT84">IF(AT$4&lt;$D84,0,IF(AT$4&gt;$F$21,0,IF(AT$4=$F$21,$F84-SUM($Z84:AS84),MIN($F84*INDEX($AA$24:$DB$24,AT$4-$D84+1),$F84-SUM($Z84:AS84)))))</f>
        <v/>
      </c>
      <c r="AU84" s="91">
        <f t="array" ref="AU84">IF(AU$4&lt;$D84,0,IF(AU$4&gt;$F$21,0,IF(AU$4=$F$21,$F84-SUM($Z84:AT84),MIN($F84*INDEX($AA$24:$DB$24,AU$4-$D84+1),$F84-SUM($Z84:AT84)))))</f>
        <v/>
      </c>
      <c r="AV84" s="91">
        <f t="array" ref="AV84">IF(AV$4&lt;$D84,0,IF(AV$4&gt;$F$21,0,IF(AV$4=$F$21,$F84-SUM($Z84:AU84),MIN($F84*INDEX($AA$24:$DB$24,AV$4-$D84+1),$F84-SUM($Z84:AU84)))))</f>
        <v/>
      </c>
      <c r="AW84" s="91">
        <f t="array" ref="AW84">IF(AW$4&lt;$D84,0,IF(AW$4&gt;$F$21,0,IF(AW$4=$F$21,$F84-SUM($Z84:AV84),MIN($F84*INDEX($AA$24:$DB$24,AW$4-$D84+1),$F84-SUM($Z84:AV84)))))</f>
        <v/>
      </c>
      <c r="AX84" s="91">
        <f t="array" ref="AX84">IF(AX$4&lt;$D84,0,IF(AX$4&gt;$F$21,0,IF(AX$4=$F$21,$F84-SUM($Z84:AW84),MIN($F84*INDEX($AA$24:$DB$24,AX$4-$D84+1),$F84-SUM($Z84:AW84)))))</f>
        <v/>
      </c>
      <c r="AY84" s="91">
        <f t="array" ref="AY84">IF(AY$4&lt;$D84,0,IF(AY$4&gt;$F$21,0,IF(AY$4=$F$21,$F84-SUM($Z84:AX84),MIN($F84*INDEX($AA$24:$DB$24,AY$4-$D84+1),$F84-SUM($Z84:AX84)))))</f>
        <v/>
      </c>
      <c r="AZ84" s="91">
        <f t="array" ref="AZ84">IF(AZ$4&lt;$D84,0,IF(AZ$4&gt;$F$21,0,IF(AZ$4=$F$21,$F84-SUM($Z84:AY84),MIN($F84*INDEX($AA$24:$DB$24,AZ$4-$D84+1),$F84-SUM($Z84:AY84)))))</f>
        <v/>
      </c>
      <c r="BA84" s="91">
        <f t="array" ref="BA84">IF(BA$4&lt;$D84,0,IF(BA$4&gt;$F$21,0,IF(BA$4=$F$21,$F84-SUM($Z84:AZ84),MIN($F84*INDEX($AA$24:$DB$24,BA$4-$D84+1),$F84-SUM($Z84:AZ84)))))</f>
        <v/>
      </c>
      <c r="BB84" s="91">
        <f t="array" ref="BB84">IF(BB$4&lt;$D84,0,IF(BB$4&gt;$F$21,0,IF(BB$4=$F$21,$F84-SUM($Z84:BA84),MIN($F84*INDEX($AA$24:$DB$24,BB$4-$D84+1),$F84-SUM($Z84:BA84)))))</f>
        <v/>
      </c>
      <c r="BC84" s="91">
        <f t="array" ref="BC84">IF(BC$4&lt;$D84,0,IF(BC$4&gt;$F$21,0,IF(BC$4=$F$21,$F84-SUM($Z84:BB84),MIN($F84*INDEX($AA$24:$DB$24,BC$4-$D84+1),$F84-SUM($Z84:BB84)))))</f>
        <v/>
      </c>
      <c r="BD84" s="91">
        <f t="array" ref="BD84">IF(BD$4&lt;$D84,0,IF(BD$4&gt;$F$21,0,IF(BD$4=$F$21,$F84-SUM($Z84:BC84),MIN($F84*INDEX($AA$24:$DB$24,BD$4-$D84+1),$F84-SUM($Z84:BC84)))))</f>
        <v/>
      </c>
      <c r="BE84" s="91">
        <f t="array" ref="BE84">IF(BE$4&lt;$D84,0,IF(BE$4&gt;$F$21,0,IF(BE$4=$F$21,$F84-SUM($Z84:BD84),MIN($F84*INDEX($AA$24:$DB$24,BE$4-$D84+1),$F84-SUM($Z84:BD84)))))</f>
        <v/>
      </c>
      <c r="BF84" s="91">
        <f t="array" ref="BF84">IF(BF$4&lt;$D84,0,IF(BF$4&gt;$F$21,0,IF(BF$4=$F$21,$F84-SUM($Z84:BE84),MIN($F84*INDEX($AA$24:$DB$24,BF$4-$D84+1),$F84-SUM($Z84:BE84)))))</f>
        <v/>
      </c>
      <c r="BG84" s="91">
        <f t="array" ref="BG84">IF(BG$4&lt;$D84,0,IF(BG$4&gt;$F$21,0,IF(BG$4=$F$21,$F84-SUM($Z84:BF84),MIN($F84*INDEX($AA$24:$DB$24,BG$4-$D84+1),$F84-SUM($Z84:BF84)))))</f>
        <v/>
      </c>
      <c r="BH84" s="91">
        <f t="array" ref="BH84">IF(BH$4&lt;$D84,0,IF(BH$4&gt;$F$21,0,IF(BH$4=$F$21,$F84-SUM($Z84:BG84),MIN($F84*INDEX($AA$24:$DB$24,BH$4-$D84+1),$F84-SUM($Z84:BG84)))))</f>
        <v/>
      </c>
      <c r="BI84" s="91">
        <f t="array" ref="BI84">IF(BI$4&lt;$D84,0,IF(BI$4&gt;$F$21,0,IF(BI$4=$F$21,$F84-SUM($Z84:BH84),MIN($F84*INDEX($AA$24:$DB$24,BI$4-$D84+1),$F84-SUM($Z84:BH84)))))</f>
        <v/>
      </c>
      <c r="BJ84" s="91">
        <f t="array" ref="BJ84">IF(BJ$4&lt;$D84,0,IF(BJ$4&gt;$F$21,0,IF(BJ$4=$F$21,$F84-SUM($Z84:BI84),MIN($F84*INDEX($AA$24:$DB$24,BJ$4-$D84+1),$F84-SUM($Z84:BI84)))))</f>
        <v/>
      </c>
      <c r="BK84" s="91">
        <f t="array" ref="BK84">IF(BK$4&lt;$D84,0,IF(BK$4&gt;$F$21,0,IF(BK$4=$F$21,$F84-SUM($Z84:BJ84),MIN($F84*INDEX($AA$24:$DB$24,BK$4-$D84+1),$F84-SUM($Z84:BJ84)))))</f>
        <v/>
      </c>
      <c r="BL84" s="91">
        <f t="array" ref="BL84">IF(BL$4&lt;$D84,0,IF(BL$4&gt;$F$21,0,IF(BL$4=$F$21,$F84-SUM($Z84:BK84),MIN($F84*INDEX($AA$24:$DB$24,BL$4-$D84+1),$F84-SUM($Z84:BK84)))))</f>
        <v/>
      </c>
      <c r="BM84" s="91">
        <f t="array" ref="BM84">IF(BM$4&lt;$D84,0,IF(BM$4&gt;$F$21,0,IF(BM$4=$F$21,$F84-SUM($Z84:BL84),MIN($F84*INDEX($AA$24:$DB$24,BM$4-$D84+1),$F84-SUM($Z84:BL84)))))</f>
        <v/>
      </c>
      <c r="BN84" s="91">
        <f t="array" ref="BN84">IF(BN$4&lt;$D84,0,IF(BN$4&gt;$F$21,0,IF(BN$4=$F$21,$F84-SUM($Z84:BM84),MIN($F84*INDEX($AA$24:$DB$24,BN$4-$D84+1),$F84-SUM($Z84:BM84)))))</f>
        <v/>
      </c>
      <c r="BO84" s="91">
        <f t="array" ref="BO84">IF(BO$4&lt;$D84,0,IF(BO$4&gt;$F$21,0,IF(BO$4=$F$21,$F84-SUM($Z84:BN84),MIN($F84*INDEX($AA$24:$DB$24,BO$4-$D84+1),$F84-SUM($Z84:BN84)))))</f>
        <v/>
      </c>
      <c r="BP84" s="91">
        <f t="array" ref="BP84">IF(BP$4&lt;$D84,0,IF(BP$4&gt;$F$21,0,IF(BP$4=$F$21,$F84-SUM($Z84:BO84),MIN($F84*INDEX($AA$24:$DB$24,BP$4-$D84+1),$F84-SUM($Z84:BO84)))))</f>
        <v/>
      </c>
      <c r="BQ84" s="91">
        <f t="array" ref="BQ84">IF(BQ$4&lt;$D84,0,IF(BQ$4&gt;$F$21,0,IF(BQ$4=$F$21,$F84-SUM($Z84:BP84),MIN($F84*INDEX($AA$24:$DB$24,BQ$4-$D84+1),$F84-SUM($Z84:BP84)))))</f>
        <v/>
      </c>
      <c r="BR84" s="91">
        <f t="array" ref="BR84">IF(BR$4&lt;$D84,0,IF(BR$4&gt;$F$21,0,IF(BR$4=$F$21,$F84-SUM($Z84:BQ84),MIN($F84*INDEX($AA$24:$DB$24,BR$4-$D84+1),$F84-SUM($Z84:BQ84)))))</f>
        <v/>
      </c>
      <c r="BS84" s="91">
        <f t="array" ref="BS84">IF(BS$4&lt;$D84,0,IF(BS$4&gt;$F$21,0,IF(BS$4=$F$21,$F84-SUM($Z84:BR84),MIN($F84*INDEX($AA$24:$DB$24,BS$4-$D84+1),$F84-SUM($Z84:BR84)))))</f>
        <v/>
      </c>
      <c r="BT84" s="91">
        <f t="array" ref="BT84">IF(BT$4&lt;$D84,0,IF(BT$4&gt;$F$21,0,IF(BT$4=$F$21,$F84-SUM($Z84:BS84),MIN($F84*INDEX($AA$24:$DB$24,BT$4-$D84+1),$F84-SUM($Z84:BS84)))))</f>
        <v/>
      </c>
      <c r="BU84" s="91">
        <f t="array" ref="BU84">IF(BU$4&lt;$D84,0,IF(BU$4&gt;$F$21,0,IF(BU$4=$F$21,$F84-SUM($Z84:BT84),MIN($F84*INDEX($AA$24:$DB$24,BU$4-$D84+1),$F84-SUM($Z84:BT84)))))</f>
        <v/>
      </c>
      <c r="BV84" s="91">
        <f t="array" ref="BV84">IF(BV$4&lt;$D84,0,IF(BV$4&gt;$F$21,0,IF(BV$4=$F$21,$F84-SUM($Z84:BU84),MIN($F84*INDEX($AA$24:$DB$24,BV$4-$D84+1),$F84-SUM($Z84:BU84)))))</f>
        <v/>
      </c>
      <c r="BW84" s="91">
        <f t="array" ref="BW84">IF(BW$4&lt;$D84,0,IF(BW$4&gt;$F$21,0,IF(BW$4=$F$21,$F84-SUM($Z84:BV84),MIN($F84*INDEX($AA$24:$DB$24,BW$4-$D84+1),$F84-SUM($Z84:BV84)))))</f>
        <v/>
      </c>
      <c r="BX84" s="91">
        <f t="array" ref="BX84">IF(BX$4&lt;$D84,0,IF(BX$4&gt;$F$21,0,IF(BX$4=$F$21,$F84-SUM($Z84:BW84),MIN($F84*INDEX($AA$24:$DB$24,BX$4-$D84+1),$F84-SUM($Z84:BW84)))))</f>
        <v/>
      </c>
      <c r="BY84" s="91">
        <f t="array" ref="BY84">IF(BY$4&lt;$D84,0,IF(BY$4&gt;$F$21,0,IF(BY$4=$F$21,$F84-SUM($Z84:BX84),MIN($F84*INDEX($AA$24:$DB$24,BY$4-$D84+1),$F84-SUM($Z84:BX84)))))</f>
        <v/>
      </c>
      <c r="BZ84" s="91">
        <f t="array" ref="BZ84">IF(BZ$4&lt;$D84,0,IF(BZ$4&gt;$F$21,0,IF(BZ$4=$F$21,$F84-SUM($Z84:BY84),MIN($F84*INDEX($AA$24:$DB$24,BZ$4-$D84+1),$F84-SUM($Z84:BY84)))))</f>
        <v/>
      </c>
      <c r="CA84" s="91">
        <f t="array" ref="CA84">IF(CA$4&lt;$D84,0,IF(CA$4&gt;$F$21,0,IF(CA$4=$F$21,$F84-SUM($Z84:BZ84),MIN($F84*INDEX($AA$24:$DB$24,CA$4-$D84+1),$F84-SUM($Z84:BZ84)))))</f>
        <v/>
      </c>
      <c r="CB84" s="91">
        <f t="array" ref="CB84">IF(CB$4&lt;$D84,0,IF(CB$4&gt;$F$21,0,IF(CB$4=$F$21,$F84-SUM($Z84:CA84),MIN($F84*INDEX($AA$24:$DB$24,CB$4-$D84+1),$F84-SUM($Z84:CA84)))))</f>
        <v/>
      </c>
      <c r="CC84" s="91">
        <f t="array" ref="CC84">IF(CC$4&lt;$D84,0,IF(CC$4&gt;$F$21,0,IF(CC$4=$F$21,$F84-SUM($Z84:CB84),MIN($F84*INDEX($AA$24:$DB$24,CC$4-$D84+1),$F84-SUM($Z84:CB84)))))</f>
        <v/>
      </c>
      <c r="CD84" s="91">
        <f t="array" ref="CD84">IF(CD$4&lt;$D84,0,IF(CD$4&gt;$F$21,0,IF(CD$4=$F$21,$F84-SUM($Z84:CC84),MIN($F84*INDEX($AA$24:$DB$24,CD$4-$D84+1),$F84-SUM($Z84:CC84)))))</f>
        <v/>
      </c>
      <c r="CE84" s="91">
        <f t="array" ref="CE84">IF(CE$4&lt;$D84,0,IF(CE$4&gt;$F$21,0,IF(CE$4=$F$21,$F84-SUM($Z84:CD84),MIN($F84*INDEX($AA$24:$DB$24,CE$4-$D84+1),$F84-SUM($Z84:CD84)))))</f>
        <v/>
      </c>
      <c r="CF84" s="91">
        <f t="array" ref="CF84">IF(CF$4&lt;$D84,0,IF(CF$4&gt;$F$21,0,IF(CF$4=$F$21,$F84-SUM($Z84:CE84),MIN($F84*INDEX($AA$24:$DB$24,CF$4-$D84+1),$F84-SUM($Z84:CE84)))))</f>
        <v/>
      </c>
      <c r="CG84" s="91">
        <f t="array" ref="CG84">IF(CG$4&lt;$D84,0,IF(CG$4&gt;$F$21,0,IF(CG$4=$F$21,$F84-SUM($Z84:CF84),MIN($F84*INDEX($AA$24:$DB$24,CG$4-$D84+1),$F84-SUM($Z84:CF84)))))</f>
        <v/>
      </c>
      <c r="CH84" s="91">
        <f t="array" ref="CH84">IF(CH$4&lt;$D84,0,IF(CH$4&gt;$F$21,0,IF(CH$4=$F$21,$F84-SUM($Z84:CG84),MIN($F84*INDEX($AA$24:$DB$24,CH$4-$D84+1),$F84-SUM($Z84:CG84)))))</f>
        <v/>
      </c>
      <c r="CI84" s="91">
        <f t="array" ref="CI84">IF(CI$4&lt;$D84,0,IF(CI$4&gt;$F$21,0,IF(CI$4=$F$21,$F84-SUM($Z84:CH84),MIN($F84*INDEX($AA$24:$DB$24,CI$4-$D84+1),$F84-SUM($Z84:CH84)))))</f>
        <v/>
      </c>
      <c r="CJ84" s="91">
        <f t="array" ref="CJ84">IF(CJ$4&lt;$D84,0,IF(CJ$4&gt;$F$21,0,IF(CJ$4=$F$21,$F84-SUM($Z84:CI84),MIN($F84*INDEX($AA$24:$DB$24,CJ$4-$D84+1),$F84-SUM($Z84:CI84)))))</f>
        <v/>
      </c>
      <c r="CK84" s="91">
        <f t="array" ref="CK84">IF(CK$4&lt;$D84,0,IF(CK$4&gt;$F$21,0,IF(CK$4=$F$21,$F84-SUM($Z84:CJ84),MIN($F84*INDEX($AA$24:$DB$24,CK$4-$D84+1),$F84-SUM($Z84:CJ84)))))</f>
        <v/>
      </c>
      <c r="CL84" s="91">
        <f t="array" ref="CL84">IF(CL$4&lt;$D84,0,IF(CL$4&gt;$F$21,0,IF(CL$4=$F$21,$F84-SUM($Z84:CK84),MIN($F84*INDEX($AA$24:$DB$24,CL$4-$D84+1),$F84-SUM($Z84:CK84)))))</f>
        <v/>
      </c>
      <c r="CM84" s="91">
        <f t="array" ref="CM84">IF(CM$4&lt;$D84,0,IF(CM$4&gt;$F$21,0,IF(CM$4=$F$21,$F84-SUM($Z84:CL84),MIN($F84*INDEX($AA$24:$DB$24,CM$4-$D84+1),$F84-SUM($Z84:CL84)))))</f>
        <v/>
      </c>
      <c r="CN84" s="91">
        <f t="array" ref="CN84">IF(CN$4&lt;$D84,0,IF(CN$4&gt;$F$21,0,IF(CN$4=$F$21,$F84-SUM($Z84:CM84),MIN($F84*INDEX($AA$24:$DB$24,CN$4-$D84+1),$F84-SUM($Z84:CM84)))))</f>
        <v/>
      </c>
      <c r="CO84" s="91">
        <f t="array" ref="CO84">IF(CO$4&lt;$D84,0,IF(CO$4&gt;$F$21,0,IF(CO$4=$F$21,$F84-SUM($Z84:CN84),MIN($F84*INDEX($AA$24:$DB$24,CO$4-$D84+1),$F84-SUM($Z84:CN84)))))</f>
        <v/>
      </c>
      <c r="CP84" s="91">
        <f t="array" ref="CP84">IF(CP$4&lt;$D84,0,IF(CP$4&gt;$F$21,0,IF(CP$4=$F$21,$F84-SUM($Z84:CO84),MIN($F84*INDEX($AA$24:$DB$24,CP$4-$D84+1),$F84-SUM($Z84:CO84)))))</f>
        <v/>
      </c>
      <c r="CQ84" s="91">
        <f t="array" ref="CQ84">IF(CQ$4&lt;$D84,0,IF(CQ$4&gt;$F$21,0,IF(CQ$4=$F$21,$F84-SUM($Z84:CP84),MIN($F84*INDEX($AA$24:$DB$24,CQ$4-$D84+1),$F84-SUM($Z84:CP84)))))</f>
        <v/>
      </c>
      <c r="CR84" s="91">
        <f t="array" ref="CR84">IF(CR$4&lt;$D84,0,IF(CR$4&gt;$F$21,0,IF(CR$4=$F$21,$F84-SUM($Z84:CQ84),MIN($F84*INDEX($AA$24:$DB$24,CR$4-$D84+1),$F84-SUM($Z84:CQ84)))))</f>
        <v/>
      </c>
      <c r="CS84" s="91">
        <f t="array" ref="CS84">IF(CS$4&lt;$D84,0,IF(CS$4&gt;$F$21,0,IF(CS$4=$F$21,$F84-SUM($Z84:CR84),MIN($F84*INDEX($AA$24:$DB$24,CS$4-$D84+1),$F84-SUM($Z84:CR84)))))</f>
        <v/>
      </c>
      <c r="CT84" s="91">
        <f t="array" ref="CT84">IF(CT$4&lt;$D84,0,IF(CT$4&gt;$F$21,0,IF(CT$4=$F$21,$F84-SUM($Z84:CS84),MIN($F84*INDEX($AA$24:$DB$24,CT$4-$D84+1),$F84-SUM($Z84:CS84)))))</f>
        <v/>
      </c>
      <c r="CU84" s="91">
        <f t="array" ref="CU84">IF(CU$4&lt;$D84,0,IF(CU$4&gt;$F$21,0,IF(CU$4=$F$21,$F84-SUM($Z84:CT84),MIN($F84*INDEX($AA$24:$DB$24,CU$4-$D84+1),$F84-SUM($Z84:CT84)))))</f>
        <v/>
      </c>
      <c r="CV84" s="91">
        <f t="array" ref="CV84">IF(CV$4&lt;$D84,0,IF(CV$4&gt;$F$21,0,IF(CV$4=$F$21,$F84-SUM($Z84:CU84),MIN($F84*INDEX($AA$24:$DB$24,CV$4-$D84+1),$F84-SUM($Z84:CU84)))))</f>
        <v/>
      </c>
      <c r="CW84" s="91">
        <f t="array" ref="CW84">IF(CW$4&lt;$D84,0,IF(CW$4&gt;$F$21,0,IF(CW$4=$F$21,$F84-SUM($Z84:CV84),MIN($F84*INDEX($AA$24:$DB$24,CW$4-$D84+1),$F84-SUM($Z84:CV84)))))</f>
        <v/>
      </c>
      <c r="CX84" s="91">
        <f t="array" ref="CX84">IF(CX$4&lt;$D84,0,IF(CX$4&gt;$F$21,0,IF(CX$4=$F$21,$F84-SUM($Z84:CW84),MIN($F84*INDEX($AA$24:$DB$24,CX$4-$D84+1),$F84-SUM($Z84:CW84)))))</f>
        <v/>
      </c>
      <c r="CY84" s="91">
        <f t="array" ref="CY84">IF(CY$4&lt;$D84,0,IF(CY$4&gt;$F$21,0,IF(CY$4=$F$21,$F84-SUM($Z84:CX84),MIN($F84*INDEX($AA$24:$DB$24,CY$4-$D84+1),$F84-SUM($Z84:CX84)))))</f>
        <v/>
      </c>
      <c r="CZ84" s="91">
        <f t="array" ref="CZ84">IF(CZ$4&lt;$D84,0,IF(CZ$4&gt;$F$21,0,IF(CZ$4=$F$21,$F84-SUM($Z84:CY84),MIN($F84*INDEX($AA$24:$DB$24,CZ$4-$D84+1),$F84-SUM($Z84:CY84)))))</f>
        <v/>
      </c>
      <c r="DA84" s="91">
        <f t="array" ref="DA84">IF(DA$4&lt;$D84,0,IF(DA$4&gt;$F$21,0,IF(DA$4=$F$21,$F84-SUM($Z84:CZ84),MIN($F84*INDEX($AA$24:$DB$24,DA$4-$D84+1),$F84-SUM($Z84:CZ84)))))</f>
        <v/>
      </c>
      <c r="DB84" s="91">
        <f t="array" ref="DB84">IF(DB$4&lt;$D84,0,IF(DB$4&gt;$F$21,0,IF(DB$4=$F$21,$F84-SUM($Z84:DA84),MIN($F84*INDEX($AA$24:$DB$24,DB$4-$D84+1),$F84-SUM($Z84:DA84)))))</f>
        <v/>
      </c>
    </row>
    <row r="85" outlineLevel="3">
      <c r="D85" s="2" t="n">
        <v>60</v>
      </c>
      <c r="E85" s="2" t="inlineStr">
        <is>
          <t>Total Capex Year 60</t>
        </is>
      </c>
      <c r="F85" s="87" t="n">
        <v>0</v>
      </c>
      <c r="G85" s="87">
        <f>SUM(AA85:DB85)-F85</f>
        <v/>
      </c>
      <c r="AA85" s="91">
        <f t="array" ref="AA85">IF(AA$4&lt;$D85,0,IF(AA$4&gt;$F$21,0,IF(AA$4=$F$21,$F85-SUM($Z85:Z85),MIN($F85*INDEX($AA$24:$DB$24,AA$4-$D85+1),$F85-SUM($Z85:Z85)))))</f>
        <v/>
      </c>
      <c r="AB85" s="91">
        <f t="array" ref="AB85">IF(AB$4&lt;$D85,0,IF(AB$4&gt;$F$21,0,IF(AB$4=$F$21,$F85-SUM($Z85:AA85),MIN($F85*INDEX($AA$24:$DB$24,AB$4-$D85+1),$F85-SUM($Z85:AA85)))))</f>
        <v/>
      </c>
      <c r="AC85" s="91">
        <f t="array" ref="AC85">IF(AC$4&lt;$D85,0,IF(AC$4&gt;$F$21,0,IF(AC$4=$F$21,$F85-SUM($Z85:AB85),MIN($F85*INDEX($AA$24:$DB$24,AC$4-$D85+1),$F85-SUM($Z85:AB85)))))</f>
        <v/>
      </c>
      <c r="AD85" s="91">
        <f t="array" ref="AD85">IF(AD$4&lt;$D85,0,IF(AD$4&gt;$F$21,0,IF(AD$4=$F$21,$F85-SUM($Z85:AC85),MIN($F85*INDEX($AA$24:$DB$24,AD$4-$D85+1),$F85-SUM($Z85:AC85)))))</f>
        <v/>
      </c>
      <c r="AE85" s="91">
        <f t="array" ref="AE85">IF(AE$4&lt;$D85,0,IF(AE$4&gt;$F$21,0,IF(AE$4=$F$21,$F85-SUM($Z85:AD85),MIN($F85*INDEX($AA$24:$DB$24,AE$4-$D85+1),$F85-SUM($Z85:AD85)))))</f>
        <v/>
      </c>
      <c r="AF85" s="91">
        <f t="array" ref="AF85">IF(AF$4&lt;$D85,0,IF(AF$4&gt;$F$21,0,IF(AF$4=$F$21,$F85-SUM($Z85:AE85),MIN($F85*INDEX($AA$24:$DB$24,AF$4-$D85+1),$F85-SUM($Z85:AE85)))))</f>
        <v/>
      </c>
      <c r="AG85" s="91">
        <f t="array" ref="AG85">IF(AG$4&lt;$D85,0,IF(AG$4&gt;$F$21,0,IF(AG$4=$F$21,$F85-SUM($Z85:AF85),MIN($F85*INDEX($AA$24:$DB$24,AG$4-$D85+1),$F85-SUM($Z85:AF85)))))</f>
        <v/>
      </c>
      <c r="AH85" s="91">
        <f t="array" ref="AH85">IF(AH$4&lt;$D85,0,IF(AH$4&gt;$F$21,0,IF(AH$4=$F$21,$F85-SUM($Z85:AG85),MIN($F85*INDEX($AA$24:$DB$24,AH$4-$D85+1),$F85-SUM($Z85:AG85)))))</f>
        <v/>
      </c>
      <c r="AI85" s="91">
        <f t="array" ref="AI85">IF(AI$4&lt;$D85,0,IF(AI$4&gt;$F$21,0,IF(AI$4=$F$21,$F85-SUM($Z85:AH85),MIN($F85*INDEX($AA$24:$DB$24,AI$4-$D85+1),$F85-SUM($Z85:AH85)))))</f>
        <v/>
      </c>
      <c r="AJ85" s="91">
        <f t="array" ref="AJ85">IF(AJ$4&lt;$D85,0,IF(AJ$4&gt;$F$21,0,IF(AJ$4=$F$21,$F85-SUM($Z85:AI85),MIN($F85*INDEX($AA$24:$DB$24,AJ$4-$D85+1),$F85-SUM($Z85:AI85)))))</f>
        <v/>
      </c>
      <c r="AK85" s="91">
        <f t="array" ref="AK85">IF(AK$4&lt;$D85,0,IF(AK$4&gt;$F$21,0,IF(AK$4=$F$21,$F85-SUM($Z85:AJ85),MIN($F85*INDEX($AA$24:$DB$24,AK$4-$D85+1),$F85-SUM($Z85:AJ85)))))</f>
        <v/>
      </c>
      <c r="AL85" s="91">
        <f t="array" ref="AL85">IF(AL$4&lt;$D85,0,IF(AL$4&gt;$F$21,0,IF(AL$4=$F$21,$F85-SUM($Z85:AK85),MIN($F85*INDEX($AA$24:$DB$24,AL$4-$D85+1),$F85-SUM($Z85:AK85)))))</f>
        <v/>
      </c>
      <c r="AM85" s="91">
        <f t="array" ref="AM85">IF(AM$4&lt;$D85,0,IF(AM$4&gt;$F$21,0,IF(AM$4=$F$21,$F85-SUM($Z85:AL85),MIN($F85*INDEX($AA$24:$DB$24,AM$4-$D85+1),$F85-SUM($Z85:AL85)))))</f>
        <v/>
      </c>
      <c r="AN85" s="91">
        <f t="array" ref="AN85">IF(AN$4&lt;$D85,0,IF(AN$4&gt;$F$21,0,IF(AN$4=$F$21,$F85-SUM($Z85:AM85),MIN($F85*INDEX($AA$24:$DB$24,AN$4-$D85+1),$F85-SUM($Z85:AM85)))))</f>
        <v/>
      </c>
      <c r="AO85" s="91">
        <f t="array" ref="AO85">IF(AO$4&lt;$D85,0,IF(AO$4&gt;$F$21,0,IF(AO$4=$F$21,$F85-SUM($Z85:AN85),MIN($F85*INDEX($AA$24:$DB$24,AO$4-$D85+1),$F85-SUM($Z85:AN85)))))</f>
        <v/>
      </c>
      <c r="AP85" s="91">
        <f t="array" ref="AP85">IF(AP$4&lt;$D85,0,IF(AP$4&gt;$F$21,0,IF(AP$4=$F$21,$F85-SUM($Z85:AO85),MIN($F85*INDEX($AA$24:$DB$24,AP$4-$D85+1),$F85-SUM($Z85:AO85)))))</f>
        <v/>
      </c>
      <c r="AQ85" s="91">
        <f t="array" ref="AQ85">IF(AQ$4&lt;$D85,0,IF(AQ$4&gt;$F$21,0,IF(AQ$4=$F$21,$F85-SUM($Z85:AP85),MIN($F85*INDEX($AA$24:$DB$24,AQ$4-$D85+1),$F85-SUM($Z85:AP85)))))</f>
        <v/>
      </c>
      <c r="AR85" s="91">
        <f t="array" ref="AR85">IF(AR$4&lt;$D85,0,IF(AR$4&gt;$F$21,0,IF(AR$4=$F$21,$F85-SUM($Z85:AQ85),MIN($F85*INDEX($AA$24:$DB$24,AR$4-$D85+1),$F85-SUM($Z85:AQ85)))))</f>
        <v/>
      </c>
      <c r="AS85" s="91">
        <f t="array" ref="AS85">IF(AS$4&lt;$D85,0,IF(AS$4&gt;$F$21,0,IF(AS$4=$F$21,$F85-SUM($Z85:AR85),MIN($F85*INDEX($AA$24:$DB$24,AS$4-$D85+1),$F85-SUM($Z85:AR85)))))</f>
        <v/>
      </c>
      <c r="AT85" s="91">
        <f t="array" ref="AT85">IF(AT$4&lt;$D85,0,IF(AT$4&gt;$F$21,0,IF(AT$4=$F$21,$F85-SUM($Z85:AS85),MIN($F85*INDEX($AA$24:$DB$24,AT$4-$D85+1),$F85-SUM($Z85:AS85)))))</f>
        <v/>
      </c>
      <c r="AU85" s="91">
        <f t="array" ref="AU85">IF(AU$4&lt;$D85,0,IF(AU$4&gt;$F$21,0,IF(AU$4=$F$21,$F85-SUM($Z85:AT85),MIN($F85*INDEX($AA$24:$DB$24,AU$4-$D85+1),$F85-SUM($Z85:AT85)))))</f>
        <v/>
      </c>
      <c r="AV85" s="91">
        <f t="array" ref="AV85">IF(AV$4&lt;$D85,0,IF(AV$4&gt;$F$21,0,IF(AV$4=$F$21,$F85-SUM($Z85:AU85),MIN($F85*INDEX($AA$24:$DB$24,AV$4-$D85+1),$F85-SUM($Z85:AU85)))))</f>
        <v/>
      </c>
      <c r="AW85" s="91">
        <f t="array" ref="AW85">IF(AW$4&lt;$D85,0,IF(AW$4&gt;$F$21,0,IF(AW$4=$F$21,$F85-SUM($Z85:AV85),MIN($F85*INDEX($AA$24:$DB$24,AW$4-$D85+1),$F85-SUM($Z85:AV85)))))</f>
        <v/>
      </c>
      <c r="AX85" s="91">
        <f t="array" ref="AX85">IF(AX$4&lt;$D85,0,IF(AX$4&gt;$F$21,0,IF(AX$4=$F$21,$F85-SUM($Z85:AW85),MIN($F85*INDEX($AA$24:$DB$24,AX$4-$D85+1),$F85-SUM($Z85:AW85)))))</f>
        <v/>
      </c>
      <c r="AY85" s="91">
        <f t="array" ref="AY85">IF(AY$4&lt;$D85,0,IF(AY$4&gt;$F$21,0,IF(AY$4=$F$21,$F85-SUM($Z85:AX85),MIN($F85*INDEX($AA$24:$DB$24,AY$4-$D85+1),$F85-SUM($Z85:AX85)))))</f>
        <v/>
      </c>
      <c r="AZ85" s="91">
        <f t="array" ref="AZ85">IF(AZ$4&lt;$D85,0,IF(AZ$4&gt;$F$21,0,IF(AZ$4=$F$21,$F85-SUM($Z85:AY85),MIN($F85*INDEX($AA$24:$DB$24,AZ$4-$D85+1),$F85-SUM($Z85:AY85)))))</f>
        <v/>
      </c>
      <c r="BA85" s="91">
        <f t="array" ref="BA85">IF(BA$4&lt;$D85,0,IF(BA$4&gt;$F$21,0,IF(BA$4=$F$21,$F85-SUM($Z85:AZ85),MIN($F85*INDEX($AA$24:$DB$24,BA$4-$D85+1),$F85-SUM($Z85:AZ85)))))</f>
        <v/>
      </c>
      <c r="BB85" s="91">
        <f t="array" ref="BB85">IF(BB$4&lt;$D85,0,IF(BB$4&gt;$F$21,0,IF(BB$4=$F$21,$F85-SUM($Z85:BA85),MIN($F85*INDEX($AA$24:$DB$24,BB$4-$D85+1),$F85-SUM($Z85:BA85)))))</f>
        <v/>
      </c>
      <c r="BC85" s="91">
        <f t="array" ref="BC85">IF(BC$4&lt;$D85,0,IF(BC$4&gt;$F$21,0,IF(BC$4=$F$21,$F85-SUM($Z85:BB85),MIN($F85*INDEX($AA$24:$DB$24,BC$4-$D85+1),$F85-SUM($Z85:BB85)))))</f>
        <v/>
      </c>
      <c r="BD85" s="91">
        <f t="array" ref="BD85">IF(BD$4&lt;$D85,0,IF(BD$4&gt;$F$21,0,IF(BD$4=$F$21,$F85-SUM($Z85:BC85),MIN($F85*INDEX($AA$24:$DB$24,BD$4-$D85+1),$F85-SUM($Z85:BC85)))))</f>
        <v/>
      </c>
      <c r="BE85" s="91">
        <f t="array" ref="BE85">IF(BE$4&lt;$D85,0,IF(BE$4&gt;$F$21,0,IF(BE$4=$F$21,$F85-SUM($Z85:BD85),MIN($F85*INDEX($AA$24:$DB$24,BE$4-$D85+1),$F85-SUM($Z85:BD85)))))</f>
        <v/>
      </c>
      <c r="BF85" s="91">
        <f t="array" ref="BF85">IF(BF$4&lt;$D85,0,IF(BF$4&gt;$F$21,0,IF(BF$4=$F$21,$F85-SUM($Z85:BE85),MIN($F85*INDEX($AA$24:$DB$24,BF$4-$D85+1),$F85-SUM($Z85:BE85)))))</f>
        <v/>
      </c>
      <c r="BG85" s="91">
        <f t="array" ref="BG85">IF(BG$4&lt;$D85,0,IF(BG$4&gt;$F$21,0,IF(BG$4=$F$21,$F85-SUM($Z85:BF85),MIN($F85*INDEX($AA$24:$DB$24,BG$4-$D85+1),$F85-SUM($Z85:BF85)))))</f>
        <v/>
      </c>
      <c r="BH85" s="91">
        <f t="array" ref="BH85">IF(BH$4&lt;$D85,0,IF(BH$4&gt;$F$21,0,IF(BH$4=$F$21,$F85-SUM($Z85:BG85),MIN($F85*INDEX($AA$24:$DB$24,BH$4-$D85+1),$F85-SUM($Z85:BG85)))))</f>
        <v/>
      </c>
      <c r="BI85" s="91">
        <f t="array" ref="BI85">IF(BI$4&lt;$D85,0,IF(BI$4&gt;$F$21,0,IF(BI$4=$F$21,$F85-SUM($Z85:BH85),MIN($F85*INDEX($AA$24:$DB$24,BI$4-$D85+1),$F85-SUM($Z85:BH85)))))</f>
        <v/>
      </c>
      <c r="BJ85" s="91">
        <f t="array" ref="BJ85">IF(BJ$4&lt;$D85,0,IF(BJ$4&gt;$F$21,0,IF(BJ$4=$F$21,$F85-SUM($Z85:BI85),MIN($F85*INDEX($AA$24:$DB$24,BJ$4-$D85+1),$F85-SUM($Z85:BI85)))))</f>
        <v/>
      </c>
      <c r="BK85" s="91">
        <f t="array" ref="BK85">IF(BK$4&lt;$D85,0,IF(BK$4&gt;$F$21,0,IF(BK$4=$F$21,$F85-SUM($Z85:BJ85),MIN($F85*INDEX($AA$24:$DB$24,BK$4-$D85+1),$F85-SUM($Z85:BJ85)))))</f>
        <v/>
      </c>
      <c r="BL85" s="91">
        <f t="array" ref="BL85">IF(BL$4&lt;$D85,0,IF(BL$4&gt;$F$21,0,IF(BL$4=$F$21,$F85-SUM($Z85:BK85),MIN($F85*INDEX($AA$24:$DB$24,BL$4-$D85+1),$F85-SUM($Z85:BK85)))))</f>
        <v/>
      </c>
      <c r="BM85" s="91">
        <f t="array" ref="BM85">IF(BM$4&lt;$D85,0,IF(BM$4&gt;$F$21,0,IF(BM$4=$F$21,$F85-SUM($Z85:BL85),MIN($F85*INDEX($AA$24:$DB$24,BM$4-$D85+1),$F85-SUM($Z85:BL85)))))</f>
        <v/>
      </c>
      <c r="BN85" s="91">
        <f t="array" ref="BN85">IF(BN$4&lt;$D85,0,IF(BN$4&gt;$F$21,0,IF(BN$4=$F$21,$F85-SUM($Z85:BM85),MIN($F85*INDEX($AA$24:$DB$24,BN$4-$D85+1),$F85-SUM($Z85:BM85)))))</f>
        <v/>
      </c>
      <c r="BO85" s="91">
        <f t="array" ref="BO85">IF(BO$4&lt;$D85,0,IF(BO$4&gt;$F$21,0,IF(BO$4=$F$21,$F85-SUM($Z85:BN85),MIN($F85*INDEX($AA$24:$DB$24,BO$4-$D85+1),$F85-SUM($Z85:BN85)))))</f>
        <v/>
      </c>
      <c r="BP85" s="91">
        <f t="array" ref="BP85">IF(BP$4&lt;$D85,0,IF(BP$4&gt;$F$21,0,IF(BP$4=$F$21,$F85-SUM($Z85:BO85),MIN($F85*INDEX($AA$24:$DB$24,BP$4-$D85+1),$F85-SUM($Z85:BO85)))))</f>
        <v/>
      </c>
      <c r="BQ85" s="91">
        <f t="array" ref="BQ85">IF(BQ$4&lt;$D85,0,IF(BQ$4&gt;$F$21,0,IF(BQ$4=$F$21,$F85-SUM($Z85:BP85),MIN($F85*INDEX($AA$24:$DB$24,BQ$4-$D85+1),$F85-SUM($Z85:BP85)))))</f>
        <v/>
      </c>
      <c r="BR85" s="91">
        <f t="array" ref="BR85">IF(BR$4&lt;$D85,0,IF(BR$4&gt;$F$21,0,IF(BR$4=$F$21,$F85-SUM($Z85:BQ85),MIN($F85*INDEX($AA$24:$DB$24,BR$4-$D85+1),$F85-SUM($Z85:BQ85)))))</f>
        <v/>
      </c>
      <c r="BS85" s="91">
        <f t="array" ref="BS85">IF(BS$4&lt;$D85,0,IF(BS$4&gt;$F$21,0,IF(BS$4=$F$21,$F85-SUM($Z85:BR85),MIN($F85*INDEX($AA$24:$DB$24,BS$4-$D85+1),$F85-SUM($Z85:BR85)))))</f>
        <v/>
      </c>
      <c r="BT85" s="91">
        <f t="array" ref="BT85">IF(BT$4&lt;$D85,0,IF(BT$4&gt;$F$21,0,IF(BT$4=$F$21,$F85-SUM($Z85:BS85),MIN($F85*INDEX($AA$24:$DB$24,BT$4-$D85+1),$F85-SUM($Z85:BS85)))))</f>
        <v/>
      </c>
      <c r="BU85" s="91">
        <f t="array" ref="BU85">IF(BU$4&lt;$D85,0,IF(BU$4&gt;$F$21,0,IF(BU$4=$F$21,$F85-SUM($Z85:BT85),MIN($F85*INDEX($AA$24:$DB$24,BU$4-$D85+1),$F85-SUM($Z85:BT85)))))</f>
        <v/>
      </c>
      <c r="BV85" s="91">
        <f t="array" ref="BV85">IF(BV$4&lt;$D85,0,IF(BV$4&gt;$F$21,0,IF(BV$4=$F$21,$F85-SUM($Z85:BU85),MIN($F85*INDEX($AA$24:$DB$24,BV$4-$D85+1),$F85-SUM($Z85:BU85)))))</f>
        <v/>
      </c>
      <c r="BW85" s="91">
        <f t="array" ref="BW85">IF(BW$4&lt;$D85,0,IF(BW$4&gt;$F$21,0,IF(BW$4=$F$21,$F85-SUM($Z85:BV85),MIN($F85*INDEX($AA$24:$DB$24,BW$4-$D85+1),$F85-SUM($Z85:BV85)))))</f>
        <v/>
      </c>
      <c r="BX85" s="91">
        <f t="array" ref="BX85">IF(BX$4&lt;$D85,0,IF(BX$4&gt;$F$21,0,IF(BX$4=$F$21,$F85-SUM($Z85:BW85),MIN($F85*INDEX($AA$24:$DB$24,BX$4-$D85+1),$F85-SUM($Z85:BW85)))))</f>
        <v/>
      </c>
      <c r="BY85" s="91">
        <f t="array" ref="BY85">IF(BY$4&lt;$D85,0,IF(BY$4&gt;$F$21,0,IF(BY$4=$F$21,$F85-SUM($Z85:BX85),MIN($F85*INDEX($AA$24:$DB$24,BY$4-$D85+1),$F85-SUM($Z85:BX85)))))</f>
        <v/>
      </c>
      <c r="BZ85" s="91">
        <f t="array" ref="BZ85">IF(BZ$4&lt;$D85,0,IF(BZ$4&gt;$F$21,0,IF(BZ$4=$F$21,$F85-SUM($Z85:BY85),MIN($F85*INDEX($AA$24:$DB$24,BZ$4-$D85+1),$F85-SUM($Z85:BY85)))))</f>
        <v/>
      </c>
      <c r="CA85" s="91">
        <f t="array" ref="CA85">IF(CA$4&lt;$D85,0,IF(CA$4&gt;$F$21,0,IF(CA$4=$F$21,$F85-SUM($Z85:BZ85),MIN($F85*INDEX($AA$24:$DB$24,CA$4-$D85+1),$F85-SUM($Z85:BZ85)))))</f>
        <v/>
      </c>
      <c r="CB85" s="91">
        <f t="array" ref="CB85">IF(CB$4&lt;$D85,0,IF(CB$4&gt;$F$21,0,IF(CB$4=$F$21,$F85-SUM($Z85:CA85),MIN($F85*INDEX($AA$24:$DB$24,CB$4-$D85+1),$F85-SUM($Z85:CA85)))))</f>
        <v/>
      </c>
      <c r="CC85" s="91">
        <f t="array" ref="CC85">IF(CC$4&lt;$D85,0,IF(CC$4&gt;$F$21,0,IF(CC$4=$F$21,$F85-SUM($Z85:CB85),MIN($F85*INDEX($AA$24:$DB$24,CC$4-$D85+1),$F85-SUM($Z85:CB85)))))</f>
        <v/>
      </c>
      <c r="CD85" s="91">
        <f t="array" ref="CD85">IF(CD$4&lt;$D85,0,IF(CD$4&gt;$F$21,0,IF(CD$4=$F$21,$F85-SUM($Z85:CC85),MIN($F85*INDEX($AA$24:$DB$24,CD$4-$D85+1),$F85-SUM($Z85:CC85)))))</f>
        <v/>
      </c>
      <c r="CE85" s="91">
        <f t="array" ref="CE85">IF(CE$4&lt;$D85,0,IF(CE$4&gt;$F$21,0,IF(CE$4=$F$21,$F85-SUM($Z85:CD85),MIN($F85*INDEX($AA$24:$DB$24,CE$4-$D85+1),$F85-SUM($Z85:CD85)))))</f>
        <v/>
      </c>
      <c r="CF85" s="91">
        <f t="array" ref="CF85">IF(CF$4&lt;$D85,0,IF(CF$4&gt;$F$21,0,IF(CF$4=$F$21,$F85-SUM($Z85:CE85),MIN($F85*INDEX($AA$24:$DB$24,CF$4-$D85+1),$F85-SUM($Z85:CE85)))))</f>
        <v/>
      </c>
      <c r="CG85" s="91">
        <f t="array" ref="CG85">IF(CG$4&lt;$D85,0,IF(CG$4&gt;$F$21,0,IF(CG$4=$F$21,$F85-SUM($Z85:CF85),MIN($F85*INDEX($AA$24:$DB$24,CG$4-$D85+1),$F85-SUM($Z85:CF85)))))</f>
        <v/>
      </c>
      <c r="CH85" s="91">
        <f t="array" ref="CH85">IF(CH$4&lt;$D85,0,IF(CH$4&gt;$F$21,0,IF(CH$4=$F$21,$F85-SUM($Z85:CG85),MIN($F85*INDEX($AA$24:$DB$24,CH$4-$D85+1),$F85-SUM($Z85:CG85)))))</f>
        <v/>
      </c>
      <c r="CI85" s="91">
        <f t="array" ref="CI85">IF(CI$4&lt;$D85,0,IF(CI$4&gt;$F$21,0,IF(CI$4=$F$21,$F85-SUM($Z85:CH85),MIN($F85*INDEX($AA$24:$DB$24,CI$4-$D85+1),$F85-SUM($Z85:CH85)))))</f>
        <v/>
      </c>
      <c r="CJ85" s="91">
        <f t="array" ref="CJ85">IF(CJ$4&lt;$D85,0,IF(CJ$4&gt;$F$21,0,IF(CJ$4=$F$21,$F85-SUM($Z85:CI85),MIN($F85*INDEX($AA$24:$DB$24,CJ$4-$D85+1),$F85-SUM($Z85:CI85)))))</f>
        <v/>
      </c>
      <c r="CK85" s="91">
        <f t="array" ref="CK85">IF(CK$4&lt;$D85,0,IF(CK$4&gt;$F$21,0,IF(CK$4=$F$21,$F85-SUM($Z85:CJ85),MIN($F85*INDEX($AA$24:$DB$24,CK$4-$D85+1),$F85-SUM($Z85:CJ85)))))</f>
        <v/>
      </c>
      <c r="CL85" s="91">
        <f t="array" ref="CL85">IF(CL$4&lt;$D85,0,IF(CL$4&gt;$F$21,0,IF(CL$4=$F$21,$F85-SUM($Z85:CK85),MIN($F85*INDEX($AA$24:$DB$24,CL$4-$D85+1),$F85-SUM($Z85:CK85)))))</f>
        <v/>
      </c>
      <c r="CM85" s="91">
        <f t="array" ref="CM85">IF(CM$4&lt;$D85,0,IF(CM$4&gt;$F$21,0,IF(CM$4=$F$21,$F85-SUM($Z85:CL85),MIN($F85*INDEX($AA$24:$DB$24,CM$4-$D85+1),$F85-SUM($Z85:CL85)))))</f>
        <v/>
      </c>
      <c r="CN85" s="91">
        <f t="array" ref="CN85">IF(CN$4&lt;$D85,0,IF(CN$4&gt;$F$21,0,IF(CN$4=$F$21,$F85-SUM($Z85:CM85),MIN($F85*INDEX($AA$24:$DB$24,CN$4-$D85+1),$F85-SUM($Z85:CM85)))))</f>
        <v/>
      </c>
      <c r="CO85" s="91">
        <f t="array" ref="CO85">IF(CO$4&lt;$D85,0,IF(CO$4&gt;$F$21,0,IF(CO$4=$F$21,$F85-SUM($Z85:CN85),MIN($F85*INDEX($AA$24:$DB$24,CO$4-$D85+1),$F85-SUM($Z85:CN85)))))</f>
        <v/>
      </c>
      <c r="CP85" s="91">
        <f t="array" ref="CP85">IF(CP$4&lt;$D85,0,IF(CP$4&gt;$F$21,0,IF(CP$4=$F$21,$F85-SUM($Z85:CO85),MIN($F85*INDEX($AA$24:$DB$24,CP$4-$D85+1),$F85-SUM($Z85:CO85)))))</f>
        <v/>
      </c>
      <c r="CQ85" s="91">
        <f t="array" ref="CQ85">IF(CQ$4&lt;$D85,0,IF(CQ$4&gt;$F$21,0,IF(CQ$4=$F$21,$F85-SUM($Z85:CP85),MIN($F85*INDEX($AA$24:$DB$24,CQ$4-$D85+1),$F85-SUM($Z85:CP85)))))</f>
        <v/>
      </c>
      <c r="CR85" s="91">
        <f t="array" ref="CR85">IF(CR$4&lt;$D85,0,IF(CR$4&gt;$F$21,0,IF(CR$4=$F$21,$F85-SUM($Z85:CQ85),MIN($F85*INDEX($AA$24:$DB$24,CR$4-$D85+1),$F85-SUM($Z85:CQ85)))))</f>
        <v/>
      </c>
      <c r="CS85" s="91">
        <f t="array" ref="CS85">IF(CS$4&lt;$D85,0,IF(CS$4&gt;$F$21,0,IF(CS$4=$F$21,$F85-SUM($Z85:CR85),MIN($F85*INDEX($AA$24:$DB$24,CS$4-$D85+1),$F85-SUM($Z85:CR85)))))</f>
        <v/>
      </c>
      <c r="CT85" s="91">
        <f t="array" ref="CT85">IF(CT$4&lt;$D85,0,IF(CT$4&gt;$F$21,0,IF(CT$4=$F$21,$F85-SUM($Z85:CS85),MIN($F85*INDEX($AA$24:$DB$24,CT$4-$D85+1),$F85-SUM($Z85:CS85)))))</f>
        <v/>
      </c>
      <c r="CU85" s="91">
        <f t="array" ref="CU85">IF(CU$4&lt;$D85,0,IF(CU$4&gt;$F$21,0,IF(CU$4=$F$21,$F85-SUM($Z85:CT85),MIN($F85*INDEX($AA$24:$DB$24,CU$4-$D85+1),$F85-SUM($Z85:CT85)))))</f>
        <v/>
      </c>
      <c r="CV85" s="91">
        <f t="array" ref="CV85">IF(CV$4&lt;$D85,0,IF(CV$4&gt;$F$21,0,IF(CV$4=$F$21,$F85-SUM($Z85:CU85),MIN($F85*INDEX($AA$24:$DB$24,CV$4-$D85+1),$F85-SUM($Z85:CU85)))))</f>
        <v/>
      </c>
      <c r="CW85" s="91">
        <f t="array" ref="CW85">IF(CW$4&lt;$D85,0,IF(CW$4&gt;$F$21,0,IF(CW$4=$F$21,$F85-SUM($Z85:CV85),MIN($F85*INDEX($AA$24:$DB$24,CW$4-$D85+1),$F85-SUM($Z85:CV85)))))</f>
        <v/>
      </c>
      <c r="CX85" s="91">
        <f t="array" ref="CX85">IF(CX$4&lt;$D85,0,IF(CX$4&gt;$F$21,0,IF(CX$4=$F$21,$F85-SUM($Z85:CW85),MIN($F85*INDEX($AA$24:$DB$24,CX$4-$D85+1),$F85-SUM($Z85:CW85)))))</f>
        <v/>
      </c>
      <c r="CY85" s="91">
        <f t="array" ref="CY85">IF(CY$4&lt;$D85,0,IF(CY$4&gt;$F$21,0,IF(CY$4=$F$21,$F85-SUM($Z85:CX85),MIN($F85*INDEX($AA$24:$DB$24,CY$4-$D85+1),$F85-SUM($Z85:CX85)))))</f>
        <v/>
      </c>
      <c r="CZ85" s="91">
        <f t="array" ref="CZ85">IF(CZ$4&lt;$D85,0,IF(CZ$4&gt;$F$21,0,IF(CZ$4=$F$21,$F85-SUM($Z85:CY85),MIN($F85*INDEX($AA$24:$DB$24,CZ$4-$D85+1),$F85-SUM($Z85:CY85)))))</f>
        <v/>
      </c>
      <c r="DA85" s="91">
        <f t="array" ref="DA85">IF(DA$4&lt;$D85,0,IF(DA$4&gt;$F$21,0,IF(DA$4=$F$21,$F85-SUM($Z85:CZ85),MIN($F85*INDEX($AA$24:$DB$24,DA$4-$D85+1),$F85-SUM($Z85:CZ85)))))</f>
        <v/>
      </c>
      <c r="DB85" s="91">
        <f t="array" ref="DB85">IF(DB$4&lt;$D85,0,IF(DB$4&gt;$F$21,0,IF(DB$4=$F$21,$F85-SUM($Z85:DA85),MIN($F85*INDEX($AA$24:$DB$24,DB$4-$D85+1),$F85-SUM($Z85:DA85)))))</f>
        <v/>
      </c>
    </row>
    <row r="86" outlineLevel="3">
      <c r="D86" s="2" t="n">
        <v>61</v>
      </c>
      <c r="E86" s="2" t="inlineStr">
        <is>
          <t>Total Capex Year 61</t>
        </is>
      </c>
      <c r="F86" s="87" t="n">
        <v>0</v>
      </c>
      <c r="G86" s="87">
        <f>SUM(AA86:DB86)-F86</f>
        <v/>
      </c>
      <c r="AA86" s="91">
        <f t="array" ref="AA86">IF(AA$4&lt;$D86,0,IF(AA$4&gt;$F$21,0,IF(AA$4=$F$21,$F86-SUM($Z86:Z86),MIN($F86*INDEX($AA$24:$DB$24,AA$4-$D86+1),$F86-SUM($Z86:Z86)))))</f>
        <v/>
      </c>
      <c r="AB86" s="91">
        <f t="array" ref="AB86">IF(AB$4&lt;$D86,0,IF(AB$4&gt;$F$21,0,IF(AB$4=$F$21,$F86-SUM($Z86:AA86),MIN($F86*INDEX($AA$24:$DB$24,AB$4-$D86+1),$F86-SUM($Z86:AA86)))))</f>
        <v/>
      </c>
      <c r="AC86" s="91">
        <f t="array" ref="AC86">IF(AC$4&lt;$D86,0,IF(AC$4&gt;$F$21,0,IF(AC$4=$F$21,$F86-SUM($Z86:AB86),MIN($F86*INDEX($AA$24:$DB$24,AC$4-$D86+1),$F86-SUM($Z86:AB86)))))</f>
        <v/>
      </c>
      <c r="AD86" s="91">
        <f t="array" ref="AD86">IF(AD$4&lt;$D86,0,IF(AD$4&gt;$F$21,0,IF(AD$4=$F$21,$F86-SUM($Z86:AC86),MIN($F86*INDEX($AA$24:$DB$24,AD$4-$D86+1),$F86-SUM($Z86:AC86)))))</f>
        <v/>
      </c>
      <c r="AE86" s="91">
        <f t="array" ref="AE86">IF(AE$4&lt;$D86,0,IF(AE$4&gt;$F$21,0,IF(AE$4=$F$21,$F86-SUM($Z86:AD86),MIN($F86*INDEX($AA$24:$DB$24,AE$4-$D86+1),$F86-SUM($Z86:AD86)))))</f>
        <v/>
      </c>
      <c r="AF86" s="91">
        <f t="array" ref="AF86">IF(AF$4&lt;$D86,0,IF(AF$4&gt;$F$21,0,IF(AF$4=$F$21,$F86-SUM($Z86:AE86),MIN($F86*INDEX($AA$24:$DB$24,AF$4-$D86+1),$F86-SUM($Z86:AE86)))))</f>
        <v/>
      </c>
      <c r="AG86" s="91">
        <f t="array" ref="AG86">IF(AG$4&lt;$D86,0,IF(AG$4&gt;$F$21,0,IF(AG$4=$F$21,$F86-SUM($Z86:AF86),MIN($F86*INDEX($AA$24:$DB$24,AG$4-$D86+1),$F86-SUM($Z86:AF86)))))</f>
        <v/>
      </c>
      <c r="AH86" s="91">
        <f t="array" ref="AH86">IF(AH$4&lt;$D86,0,IF(AH$4&gt;$F$21,0,IF(AH$4=$F$21,$F86-SUM($Z86:AG86),MIN($F86*INDEX($AA$24:$DB$24,AH$4-$D86+1),$F86-SUM($Z86:AG86)))))</f>
        <v/>
      </c>
      <c r="AI86" s="91">
        <f t="array" ref="AI86">IF(AI$4&lt;$D86,0,IF(AI$4&gt;$F$21,0,IF(AI$4=$F$21,$F86-SUM($Z86:AH86),MIN($F86*INDEX($AA$24:$DB$24,AI$4-$D86+1),$F86-SUM($Z86:AH86)))))</f>
        <v/>
      </c>
      <c r="AJ86" s="91">
        <f t="array" ref="AJ86">IF(AJ$4&lt;$D86,0,IF(AJ$4&gt;$F$21,0,IF(AJ$4=$F$21,$F86-SUM($Z86:AI86),MIN($F86*INDEX($AA$24:$DB$24,AJ$4-$D86+1),$F86-SUM($Z86:AI86)))))</f>
        <v/>
      </c>
      <c r="AK86" s="91">
        <f t="array" ref="AK86">IF(AK$4&lt;$D86,0,IF(AK$4&gt;$F$21,0,IF(AK$4=$F$21,$F86-SUM($Z86:AJ86),MIN($F86*INDEX($AA$24:$DB$24,AK$4-$D86+1),$F86-SUM($Z86:AJ86)))))</f>
        <v/>
      </c>
      <c r="AL86" s="91">
        <f t="array" ref="AL86">IF(AL$4&lt;$D86,0,IF(AL$4&gt;$F$21,0,IF(AL$4=$F$21,$F86-SUM($Z86:AK86),MIN($F86*INDEX($AA$24:$DB$24,AL$4-$D86+1),$F86-SUM($Z86:AK86)))))</f>
        <v/>
      </c>
      <c r="AM86" s="91">
        <f t="array" ref="AM86">IF(AM$4&lt;$D86,0,IF(AM$4&gt;$F$21,0,IF(AM$4=$F$21,$F86-SUM($Z86:AL86),MIN($F86*INDEX($AA$24:$DB$24,AM$4-$D86+1),$F86-SUM($Z86:AL86)))))</f>
        <v/>
      </c>
      <c r="AN86" s="91">
        <f t="array" ref="AN86">IF(AN$4&lt;$D86,0,IF(AN$4&gt;$F$21,0,IF(AN$4=$F$21,$F86-SUM($Z86:AM86),MIN($F86*INDEX($AA$24:$DB$24,AN$4-$D86+1),$F86-SUM($Z86:AM86)))))</f>
        <v/>
      </c>
      <c r="AO86" s="91">
        <f t="array" ref="AO86">IF(AO$4&lt;$D86,0,IF(AO$4&gt;$F$21,0,IF(AO$4=$F$21,$F86-SUM($Z86:AN86),MIN($F86*INDEX($AA$24:$DB$24,AO$4-$D86+1),$F86-SUM($Z86:AN86)))))</f>
        <v/>
      </c>
      <c r="AP86" s="91">
        <f t="array" ref="AP86">IF(AP$4&lt;$D86,0,IF(AP$4&gt;$F$21,0,IF(AP$4=$F$21,$F86-SUM($Z86:AO86),MIN($F86*INDEX($AA$24:$DB$24,AP$4-$D86+1),$F86-SUM($Z86:AO86)))))</f>
        <v/>
      </c>
      <c r="AQ86" s="91">
        <f t="array" ref="AQ86">IF(AQ$4&lt;$D86,0,IF(AQ$4&gt;$F$21,0,IF(AQ$4=$F$21,$F86-SUM($Z86:AP86),MIN($F86*INDEX($AA$24:$DB$24,AQ$4-$D86+1),$F86-SUM($Z86:AP86)))))</f>
        <v/>
      </c>
      <c r="AR86" s="91">
        <f t="array" ref="AR86">IF(AR$4&lt;$D86,0,IF(AR$4&gt;$F$21,0,IF(AR$4=$F$21,$F86-SUM($Z86:AQ86),MIN($F86*INDEX($AA$24:$DB$24,AR$4-$D86+1),$F86-SUM($Z86:AQ86)))))</f>
        <v/>
      </c>
      <c r="AS86" s="91">
        <f t="array" ref="AS86">IF(AS$4&lt;$D86,0,IF(AS$4&gt;$F$21,0,IF(AS$4=$F$21,$F86-SUM($Z86:AR86),MIN($F86*INDEX($AA$24:$DB$24,AS$4-$D86+1),$F86-SUM($Z86:AR86)))))</f>
        <v/>
      </c>
      <c r="AT86" s="91">
        <f t="array" ref="AT86">IF(AT$4&lt;$D86,0,IF(AT$4&gt;$F$21,0,IF(AT$4=$F$21,$F86-SUM($Z86:AS86),MIN($F86*INDEX($AA$24:$DB$24,AT$4-$D86+1),$F86-SUM($Z86:AS86)))))</f>
        <v/>
      </c>
      <c r="AU86" s="91">
        <f t="array" ref="AU86">IF(AU$4&lt;$D86,0,IF(AU$4&gt;$F$21,0,IF(AU$4=$F$21,$F86-SUM($Z86:AT86),MIN($F86*INDEX($AA$24:$DB$24,AU$4-$D86+1),$F86-SUM($Z86:AT86)))))</f>
        <v/>
      </c>
      <c r="AV86" s="91">
        <f t="array" ref="AV86">IF(AV$4&lt;$D86,0,IF(AV$4&gt;$F$21,0,IF(AV$4=$F$21,$F86-SUM($Z86:AU86),MIN($F86*INDEX($AA$24:$DB$24,AV$4-$D86+1),$F86-SUM($Z86:AU86)))))</f>
        <v/>
      </c>
      <c r="AW86" s="91">
        <f t="array" ref="AW86">IF(AW$4&lt;$D86,0,IF(AW$4&gt;$F$21,0,IF(AW$4=$F$21,$F86-SUM($Z86:AV86),MIN($F86*INDEX($AA$24:$DB$24,AW$4-$D86+1),$F86-SUM($Z86:AV86)))))</f>
        <v/>
      </c>
      <c r="AX86" s="91">
        <f t="array" ref="AX86">IF(AX$4&lt;$D86,0,IF(AX$4&gt;$F$21,0,IF(AX$4=$F$21,$F86-SUM($Z86:AW86),MIN($F86*INDEX($AA$24:$DB$24,AX$4-$D86+1),$F86-SUM($Z86:AW86)))))</f>
        <v/>
      </c>
      <c r="AY86" s="91">
        <f t="array" ref="AY86">IF(AY$4&lt;$D86,0,IF(AY$4&gt;$F$21,0,IF(AY$4=$F$21,$F86-SUM($Z86:AX86),MIN($F86*INDEX($AA$24:$DB$24,AY$4-$D86+1),$F86-SUM($Z86:AX86)))))</f>
        <v/>
      </c>
      <c r="AZ86" s="91">
        <f t="array" ref="AZ86">IF(AZ$4&lt;$D86,0,IF(AZ$4&gt;$F$21,0,IF(AZ$4=$F$21,$F86-SUM($Z86:AY86),MIN($F86*INDEX($AA$24:$DB$24,AZ$4-$D86+1),$F86-SUM($Z86:AY86)))))</f>
        <v/>
      </c>
      <c r="BA86" s="91">
        <f t="array" ref="BA86">IF(BA$4&lt;$D86,0,IF(BA$4&gt;$F$21,0,IF(BA$4=$F$21,$F86-SUM($Z86:AZ86),MIN($F86*INDEX($AA$24:$DB$24,BA$4-$D86+1),$F86-SUM($Z86:AZ86)))))</f>
        <v/>
      </c>
      <c r="BB86" s="91">
        <f t="array" ref="BB86">IF(BB$4&lt;$D86,0,IF(BB$4&gt;$F$21,0,IF(BB$4=$F$21,$F86-SUM($Z86:BA86),MIN($F86*INDEX($AA$24:$DB$24,BB$4-$D86+1),$F86-SUM($Z86:BA86)))))</f>
        <v/>
      </c>
      <c r="BC86" s="91">
        <f t="array" ref="BC86">IF(BC$4&lt;$D86,0,IF(BC$4&gt;$F$21,0,IF(BC$4=$F$21,$F86-SUM($Z86:BB86),MIN($F86*INDEX($AA$24:$DB$24,BC$4-$D86+1),$F86-SUM($Z86:BB86)))))</f>
        <v/>
      </c>
      <c r="BD86" s="91">
        <f t="array" ref="BD86">IF(BD$4&lt;$D86,0,IF(BD$4&gt;$F$21,0,IF(BD$4=$F$21,$F86-SUM($Z86:BC86),MIN($F86*INDEX($AA$24:$DB$24,BD$4-$D86+1),$F86-SUM($Z86:BC86)))))</f>
        <v/>
      </c>
      <c r="BE86" s="91">
        <f t="array" ref="BE86">IF(BE$4&lt;$D86,0,IF(BE$4&gt;$F$21,0,IF(BE$4=$F$21,$F86-SUM($Z86:BD86),MIN($F86*INDEX($AA$24:$DB$24,BE$4-$D86+1),$F86-SUM($Z86:BD86)))))</f>
        <v/>
      </c>
      <c r="BF86" s="91">
        <f t="array" ref="BF86">IF(BF$4&lt;$D86,0,IF(BF$4&gt;$F$21,0,IF(BF$4=$F$21,$F86-SUM($Z86:BE86),MIN($F86*INDEX($AA$24:$DB$24,BF$4-$D86+1),$F86-SUM($Z86:BE86)))))</f>
        <v/>
      </c>
      <c r="BG86" s="91">
        <f t="array" ref="BG86">IF(BG$4&lt;$D86,0,IF(BG$4&gt;$F$21,0,IF(BG$4=$F$21,$F86-SUM($Z86:BF86),MIN($F86*INDEX($AA$24:$DB$24,BG$4-$D86+1),$F86-SUM($Z86:BF86)))))</f>
        <v/>
      </c>
      <c r="BH86" s="91">
        <f t="array" ref="BH86">IF(BH$4&lt;$D86,0,IF(BH$4&gt;$F$21,0,IF(BH$4=$F$21,$F86-SUM($Z86:BG86),MIN($F86*INDEX($AA$24:$DB$24,BH$4-$D86+1),$F86-SUM($Z86:BG86)))))</f>
        <v/>
      </c>
      <c r="BI86" s="91">
        <f t="array" ref="BI86">IF(BI$4&lt;$D86,0,IF(BI$4&gt;$F$21,0,IF(BI$4=$F$21,$F86-SUM($Z86:BH86),MIN($F86*INDEX($AA$24:$DB$24,BI$4-$D86+1),$F86-SUM($Z86:BH86)))))</f>
        <v/>
      </c>
      <c r="BJ86" s="91">
        <f t="array" ref="BJ86">IF(BJ$4&lt;$D86,0,IF(BJ$4&gt;$F$21,0,IF(BJ$4=$F$21,$F86-SUM($Z86:BI86),MIN($F86*INDEX($AA$24:$DB$24,BJ$4-$D86+1),$F86-SUM($Z86:BI86)))))</f>
        <v/>
      </c>
      <c r="BK86" s="91">
        <f t="array" ref="BK86">IF(BK$4&lt;$D86,0,IF(BK$4&gt;$F$21,0,IF(BK$4=$F$21,$F86-SUM($Z86:BJ86),MIN($F86*INDEX($AA$24:$DB$24,BK$4-$D86+1),$F86-SUM($Z86:BJ86)))))</f>
        <v/>
      </c>
      <c r="BL86" s="91">
        <f t="array" ref="BL86">IF(BL$4&lt;$D86,0,IF(BL$4&gt;$F$21,0,IF(BL$4=$F$21,$F86-SUM($Z86:BK86),MIN($F86*INDEX($AA$24:$DB$24,BL$4-$D86+1),$F86-SUM($Z86:BK86)))))</f>
        <v/>
      </c>
      <c r="BM86" s="91">
        <f t="array" ref="BM86">IF(BM$4&lt;$D86,0,IF(BM$4&gt;$F$21,0,IF(BM$4=$F$21,$F86-SUM($Z86:BL86),MIN($F86*INDEX($AA$24:$DB$24,BM$4-$D86+1),$F86-SUM($Z86:BL86)))))</f>
        <v/>
      </c>
      <c r="BN86" s="91">
        <f t="array" ref="BN86">IF(BN$4&lt;$D86,0,IF(BN$4&gt;$F$21,0,IF(BN$4=$F$21,$F86-SUM($Z86:BM86),MIN($F86*INDEX($AA$24:$DB$24,BN$4-$D86+1),$F86-SUM($Z86:BM86)))))</f>
        <v/>
      </c>
      <c r="BO86" s="91">
        <f t="array" ref="BO86">IF(BO$4&lt;$D86,0,IF(BO$4&gt;$F$21,0,IF(BO$4=$F$21,$F86-SUM($Z86:BN86),MIN($F86*INDEX($AA$24:$DB$24,BO$4-$D86+1),$F86-SUM($Z86:BN86)))))</f>
        <v/>
      </c>
      <c r="BP86" s="91">
        <f t="array" ref="BP86">IF(BP$4&lt;$D86,0,IF(BP$4&gt;$F$21,0,IF(BP$4=$F$21,$F86-SUM($Z86:BO86),MIN($F86*INDEX($AA$24:$DB$24,BP$4-$D86+1),$F86-SUM($Z86:BO86)))))</f>
        <v/>
      </c>
      <c r="BQ86" s="91">
        <f t="array" ref="BQ86">IF(BQ$4&lt;$D86,0,IF(BQ$4&gt;$F$21,0,IF(BQ$4=$F$21,$F86-SUM($Z86:BP86),MIN($F86*INDEX($AA$24:$DB$24,BQ$4-$D86+1),$F86-SUM($Z86:BP86)))))</f>
        <v/>
      </c>
      <c r="BR86" s="91">
        <f t="array" ref="BR86">IF(BR$4&lt;$D86,0,IF(BR$4&gt;$F$21,0,IF(BR$4=$F$21,$F86-SUM($Z86:BQ86),MIN($F86*INDEX($AA$24:$DB$24,BR$4-$D86+1),$F86-SUM($Z86:BQ86)))))</f>
        <v/>
      </c>
      <c r="BS86" s="91">
        <f t="array" ref="BS86">IF(BS$4&lt;$D86,0,IF(BS$4&gt;$F$21,0,IF(BS$4=$F$21,$F86-SUM($Z86:BR86),MIN($F86*INDEX($AA$24:$DB$24,BS$4-$D86+1),$F86-SUM($Z86:BR86)))))</f>
        <v/>
      </c>
      <c r="BT86" s="91">
        <f t="array" ref="BT86">IF(BT$4&lt;$D86,0,IF(BT$4&gt;$F$21,0,IF(BT$4=$F$21,$F86-SUM($Z86:BS86),MIN($F86*INDEX($AA$24:$DB$24,BT$4-$D86+1),$F86-SUM($Z86:BS86)))))</f>
        <v/>
      </c>
      <c r="BU86" s="91">
        <f t="array" ref="BU86">IF(BU$4&lt;$D86,0,IF(BU$4&gt;$F$21,0,IF(BU$4=$F$21,$F86-SUM($Z86:BT86),MIN($F86*INDEX($AA$24:$DB$24,BU$4-$D86+1),$F86-SUM($Z86:BT86)))))</f>
        <v/>
      </c>
      <c r="BV86" s="91">
        <f t="array" ref="BV86">IF(BV$4&lt;$D86,0,IF(BV$4&gt;$F$21,0,IF(BV$4=$F$21,$F86-SUM($Z86:BU86),MIN($F86*INDEX($AA$24:$DB$24,BV$4-$D86+1),$F86-SUM($Z86:BU86)))))</f>
        <v/>
      </c>
      <c r="BW86" s="91">
        <f t="array" ref="BW86">IF(BW$4&lt;$D86,0,IF(BW$4&gt;$F$21,0,IF(BW$4=$F$21,$F86-SUM($Z86:BV86),MIN($F86*INDEX($AA$24:$DB$24,BW$4-$D86+1),$F86-SUM($Z86:BV86)))))</f>
        <v/>
      </c>
      <c r="BX86" s="91">
        <f t="array" ref="BX86">IF(BX$4&lt;$D86,0,IF(BX$4&gt;$F$21,0,IF(BX$4=$F$21,$F86-SUM($Z86:BW86),MIN($F86*INDEX($AA$24:$DB$24,BX$4-$D86+1),$F86-SUM($Z86:BW86)))))</f>
        <v/>
      </c>
      <c r="BY86" s="91">
        <f t="array" ref="BY86">IF(BY$4&lt;$D86,0,IF(BY$4&gt;$F$21,0,IF(BY$4=$F$21,$F86-SUM($Z86:BX86),MIN($F86*INDEX($AA$24:$DB$24,BY$4-$D86+1),$F86-SUM($Z86:BX86)))))</f>
        <v/>
      </c>
      <c r="BZ86" s="91">
        <f t="array" ref="BZ86">IF(BZ$4&lt;$D86,0,IF(BZ$4&gt;$F$21,0,IF(BZ$4=$F$21,$F86-SUM($Z86:BY86),MIN($F86*INDEX($AA$24:$DB$24,BZ$4-$D86+1),$F86-SUM($Z86:BY86)))))</f>
        <v/>
      </c>
      <c r="CA86" s="91">
        <f t="array" ref="CA86">IF(CA$4&lt;$D86,0,IF(CA$4&gt;$F$21,0,IF(CA$4=$F$21,$F86-SUM($Z86:BZ86),MIN($F86*INDEX($AA$24:$DB$24,CA$4-$D86+1),$F86-SUM($Z86:BZ86)))))</f>
        <v/>
      </c>
      <c r="CB86" s="91">
        <f t="array" ref="CB86">IF(CB$4&lt;$D86,0,IF(CB$4&gt;$F$21,0,IF(CB$4=$F$21,$F86-SUM($Z86:CA86),MIN($F86*INDEX($AA$24:$DB$24,CB$4-$D86+1),$F86-SUM($Z86:CA86)))))</f>
        <v/>
      </c>
      <c r="CC86" s="91">
        <f t="array" ref="CC86">IF(CC$4&lt;$D86,0,IF(CC$4&gt;$F$21,0,IF(CC$4=$F$21,$F86-SUM($Z86:CB86),MIN($F86*INDEX($AA$24:$DB$24,CC$4-$D86+1),$F86-SUM($Z86:CB86)))))</f>
        <v/>
      </c>
      <c r="CD86" s="91">
        <f t="array" ref="CD86">IF(CD$4&lt;$D86,0,IF(CD$4&gt;$F$21,0,IF(CD$4=$F$21,$F86-SUM($Z86:CC86),MIN($F86*INDEX($AA$24:$DB$24,CD$4-$D86+1),$F86-SUM($Z86:CC86)))))</f>
        <v/>
      </c>
      <c r="CE86" s="91">
        <f t="array" ref="CE86">IF(CE$4&lt;$D86,0,IF(CE$4&gt;$F$21,0,IF(CE$4=$F$21,$F86-SUM($Z86:CD86),MIN($F86*INDEX($AA$24:$DB$24,CE$4-$D86+1),$F86-SUM($Z86:CD86)))))</f>
        <v/>
      </c>
      <c r="CF86" s="91">
        <f t="array" ref="CF86">IF(CF$4&lt;$D86,0,IF(CF$4&gt;$F$21,0,IF(CF$4=$F$21,$F86-SUM($Z86:CE86),MIN($F86*INDEX($AA$24:$DB$24,CF$4-$D86+1),$F86-SUM($Z86:CE86)))))</f>
        <v/>
      </c>
      <c r="CG86" s="91">
        <f t="array" ref="CG86">IF(CG$4&lt;$D86,0,IF(CG$4&gt;$F$21,0,IF(CG$4=$F$21,$F86-SUM($Z86:CF86),MIN($F86*INDEX($AA$24:$DB$24,CG$4-$D86+1),$F86-SUM($Z86:CF86)))))</f>
        <v/>
      </c>
      <c r="CH86" s="91">
        <f t="array" ref="CH86">IF(CH$4&lt;$D86,0,IF(CH$4&gt;$F$21,0,IF(CH$4=$F$21,$F86-SUM($Z86:CG86),MIN($F86*INDEX($AA$24:$DB$24,CH$4-$D86+1),$F86-SUM($Z86:CG86)))))</f>
        <v/>
      </c>
      <c r="CI86" s="91">
        <f t="array" ref="CI86">IF(CI$4&lt;$D86,0,IF(CI$4&gt;$F$21,0,IF(CI$4=$F$21,$F86-SUM($Z86:CH86),MIN($F86*INDEX($AA$24:$DB$24,CI$4-$D86+1),$F86-SUM($Z86:CH86)))))</f>
        <v/>
      </c>
      <c r="CJ86" s="91">
        <f t="array" ref="CJ86">IF(CJ$4&lt;$D86,0,IF(CJ$4&gt;$F$21,0,IF(CJ$4=$F$21,$F86-SUM($Z86:CI86),MIN($F86*INDEX($AA$24:$DB$24,CJ$4-$D86+1),$F86-SUM($Z86:CI86)))))</f>
        <v/>
      </c>
      <c r="CK86" s="91">
        <f t="array" ref="CK86">IF(CK$4&lt;$D86,0,IF(CK$4&gt;$F$21,0,IF(CK$4=$F$21,$F86-SUM($Z86:CJ86),MIN($F86*INDEX($AA$24:$DB$24,CK$4-$D86+1),$F86-SUM($Z86:CJ86)))))</f>
        <v/>
      </c>
      <c r="CL86" s="91">
        <f t="array" ref="CL86">IF(CL$4&lt;$D86,0,IF(CL$4&gt;$F$21,0,IF(CL$4=$F$21,$F86-SUM($Z86:CK86),MIN($F86*INDEX($AA$24:$DB$24,CL$4-$D86+1),$F86-SUM($Z86:CK86)))))</f>
        <v/>
      </c>
      <c r="CM86" s="91">
        <f t="array" ref="CM86">IF(CM$4&lt;$D86,0,IF(CM$4&gt;$F$21,0,IF(CM$4=$F$21,$F86-SUM($Z86:CL86),MIN($F86*INDEX($AA$24:$DB$24,CM$4-$D86+1),$F86-SUM($Z86:CL86)))))</f>
        <v/>
      </c>
      <c r="CN86" s="91">
        <f t="array" ref="CN86">IF(CN$4&lt;$D86,0,IF(CN$4&gt;$F$21,0,IF(CN$4=$F$21,$F86-SUM($Z86:CM86),MIN($F86*INDEX($AA$24:$DB$24,CN$4-$D86+1),$F86-SUM($Z86:CM86)))))</f>
        <v/>
      </c>
      <c r="CO86" s="91">
        <f t="array" ref="CO86">IF(CO$4&lt;$D86,0,IF(CO$4&gt;$F$21,0,IF(CO$4=$F$21,$F86-SUM($Z86:CN86),MIN($F86*INDEX($AA$24:$DB$24,CO$4-$D86+1),$F86-SUM($Z86:CN86)))))</f>
        <v/>
      </c>
      <c r="CP86" s="91">
        <f t="array" ref="CP86">IF(CP$4&lt;$D86,0,IF(CP$4&gt;$F$21,0,IF(CP$4=$F$21,$F86-SUM($Z86:CO86),MIN($F86*INDEX($AA$24:$DB$24,CP$4-$D86+1),$F86-SUM($Z86:CO86)))))</f>
        <v/>
      </c>
      <c r="CQ86" s="91">
        <f t="array" ref="CQ86">IF(CQ$4&lt;$D86,0,IF(CQ$4&gt;$F$21,0,IF(CQ$4=$F$21,$F86-SUM($Z86:CP86),MIN($F86*INDEX($AA$24:$DB$24,CQ$4-$D86+1),$F86-SUM($Z86:CP86)))))</f>
        <v/>
      </c>
      <c r="CR86" s="91">
        <f t="array" ref="CR86">IF(CR$4&lt;$D86,0,IF(CR$4&gt;$F$21,0,IF(CR$4=$F$21,$F86-SUM($Z86:CQ86),MIN($F86*INDEX($AA$24:$DB$24,CR$4-$D86+1),$F86-SUM($Z86:CQ86)))))</f>
        <v/>
      </c>
      <c r="CS86" s="91">
        <f t="array" ref="CS86">IF(CS$4&lt;$D86,0,IF(CS$4&gt;$F$21,0,IF(CS$4=$F$21,$F86-SUM($Z86:CR86),MIN($F86*INDEX($AA$24:$DB$24,CS$4-$D86+1),$F86-SUM($Z86:CR86)))))</f>
        <v/>
      </c>
      <c r="CT86" s="91">
        <f t="array" ref="CT86">IF(CT$4&lt;$D86,0,IF(CT$4&gt;$F$21,0,IF(CT$4=$F$21,$F86-SUM($Z86:CS86),MIN($F86*INDEX($AA$24:$DB$24,CT$4-$D86+1),$F86-SUM($Z86:CS86)))))</f>
        <v/>
      </c>
      <c r="CU86" s="91">
        <f t="array" ref="CU86">IF(CU$4&lt;$D86,0,IF(CU$4&gt;$F$21,0,IF(CU$4=$F$21,$F86-SUM($Z86:CT86),MIN($F86*INDEX($AA$24:$DB$24,CU$4-$D86+1),$F86-SUM($Z86:CT86)))))</f>
        <v/>
      </c>
      <c r="CV86" s="91">
        <f t="array" ref="CV86">IF(CV$4&lt;$D86,0,IF(CV$4&gt;$F$21,0,IF(CV$4=$F$21,$F86-SUM($Z86:CU86),MIN($F86*INDEX($AA$24:$DB$24,CV$4-$D86+1),$F86-SUM($Z86:CU86)))))</f>
        <v/>
      </c>
      <c r="CW86" s="91">
        <f t="array" ref="CW86">IF(CW$4&lt;$D86,0,IF(CW$4&gt;$F$21,0,IF(CW$4=$F$21,$F86-SUM($Z86:CV86),MIN($F86*INDEX($AA$24:$DB$24,CW$4-$D86+1),$F86-SUM($Z86:CV86)))))</f>
        <v/>
      </c>
      <c r="CX86" s="91">
        <f t="array" ref="CX86">IF(CX$4&lt;$D86,0,IF(CX$4&gt;$F$21,0,IF(CX$4=$F$21,$F86-SUM($Z86:CW86),MIN($F86*INDEX($AA$24:$DB$24,CX$4-$D86+1),$F86-SUM($Z86:CW86)))))</f>
        <v/>
      </c>
      <c r="CY86" s="91">
        <f t="array" ref="CY86">IF(CY$4&lt;$D86,0,IF(CY$4&gt;$F$21,0,IF(CY$4=$F$21,$F86-SUM($Z86:CX86),MIN($F86*INDEX($AA$24:$DB$24,CY$4-$D86+1),$F86-SUM($Z86:CX86)))))</f>
        <v/>
      </c>
      <c r="CZ86" s="91">
        <f t="array" ref="CZ86">IF(CZ$4&lt;$D86,0,IF(CZ$4&gt;$F$21,0,IF(CZ$4=$F$21,$F86-SUM($Z86:CY86),MIN($F86*INDEX($AA$24:$DB$24,CZ$4-$D86+1),$F86-SUM($Z86:CY86)))))</f>
        <v/>
      </c>
      <c r="DA86" s="91">
        <f t="array" ref="DA86">IF(DA$4&lt;$D86,0,IF(DA$4&gt;$F$21,0,IF(DA$4=$F$21,$F86-SUM($Z86:CZ86),MIN($F86*INDEX($AA$24:$DB$24,DA$4-$D86+1),$F86-SUM($Z86:CZ86)))))</f>
        <v/>
      </c>
      <c r="DB86" s="91">
        <f t="array" ref="DB86">IF(DB$4&lt;$D86,0,IF(DB$4&gt;$F$21,0,IF(DB$4=$F$21,$F86-SUM($Z86:DA86),MIN($F86*INDEX($AA$24:$DB$24,DB$4-$D86+1),$F86-SUM($Z86:DA86)))))</f>
        <v/>
      </c>
    </row>
    <row r="87" outlineLevel="3">
      <c r="D87" s="2" t="n">
        <v>62</v>
      </c>
      <c r="E87" s="2" t="inlineStr">
        <is>
          <t>Total Capex Year 62</t>
        </is>
      </c>
      <c r="F87" s="87" t="n">
        <v>0</v>
      </c>
      <c r="G87" s="87">
        <f>SUM(AA87:DB87)-F87</f>
        <v/>
      </c>
      <c r="AA87" s="91">
        <f t="array" ref="AA87">IF(AA$4&lt;$D87,0,IF(AA$4&gt;$F$21,0,IF(AA$4=$F$21,$F87-SUM($Z87:Z87),MIN($F87*INDEX($AA$24:$DB$24,AA$4-$D87+1),$F87-SUM($Z87:Z87)))))</f>
        <v/>
      </c>
      <c r="AB87" s="91">
        <f t="array" ref="AB87">IF(AB$4&lt;$D87,0,IF(AB$4&gt;$F$21,0,IF(AB$4=$F$21,$F87-SUM($Z87:AA87),MIN($F87*INDEX($AA$24:$DB$24,AB$4-$D87+1),$F87-SUM($Z87:AA87)))))</f>
        <v/>
      </c>
      <c r="AC87" s="91">
        <f t="array" ref="AC87">IF(AC$4&lt;$D87,0,IF(AC$4&gt;$F$21,0,IF(AC$4=$F$21,$F87-SUM($Z87:AB87),MIN($F87*INDEX($AA$24:$DB$24,AC$4-$D87+1),$F87-SUM($Z87:AB87)))))</f>
        <v/>
      </c>
      <c r="AD87" s="91">
        <f t="array" ref="AD87">IF(AD$4&lt;$D87,0,IF(AD$4&gt;$F$21,0,IF(AD$4=$F$21,$F87-SUM($Z87:AC87),MIN($F87*INDEX($AA$24:$DB$24,AD$4-$D87+1),$F87-SUM($Z87:AC87)))))</f>
        <v/>
      </c>
      <c r="AE87" s="91">
        <f t="array" ref="AE87">IF(AE$4&lt;$D87,0,IF(AE$4&gt;$F$21,0,IF(AE$4=$F$21,$F87-SUM($Z87:AD87),MIN($F87*INDEX($AA$24:$DB$24,AE$4-$D87+1),$F87-SUM($Z87:AD87)))))</f>
        <v/>
      </c>
      <c r="AF87" s="91">
        <f t="array" ref="AF87">IF(AF$4&lt;$D87,0,IF(AF$4&gt;$F$21,0,IF(AF$4=$F$21,$F87-SUM($Z87:AE87),MIN($F87*INDEX($AA$24:$DB$24,AF$4-$D87+1),$F87-SUM($Z87:AE87)))))</f>
        <v/>
      </c>
      <c r="AG87" s="91">
        <f t="array" ref="AG87">IF(AG$4&lt;$D87,0,IF(AG$4&gt;$F$21,0,IF(AG$4=$F$21,$F87-SUM($Z87:AF87),MIN($F87*INDEX($AA$24:$DB$24,AG$4-$D87+1),$F87-SUM($Z87:AF87)))))</f>
        <v/>
      </c>
      <c r="AH87" s="91">
        <f t="array" ref="AH87">IF(AH$4&lt;$D87,0,IF(AH$4&gt;$F$21,0,IF(AH$4=$F$21,$F87-SUM($Z87:AG87),MIN($F87*INDEX($AA$24:$DB$24,AH$4-$D87+1),$F87-SUM($Z87:AG87)))))</f>
        <v/>
      </c>
      <c r="AI87" s="91">
        <f t="array" ref="AI87">IF(AI$4&lt;$D87,0,IF(AI$4&gt;$F$21,0,IF(AI$4=$F$21,$F87-SUM($Z87:AH87),MIN($F87*INDEX($AA$24:$DB$24,AI$4-$D87+1),$F87-SUM($Z87:AH87)))))</f>
        <v/>
      </c>
      <c r="AJ87" s="91">
        <f t="array" ref="AJ87">IF(AJ$4&lt;$D87,0,IF(AJ$4&gt;$F$21,0,IF(AJ$4=$F$21,$F87-SUM($Z87:AI87),MIN($F87*INDEX($AA$24:$DB$24,AJ$4-$D87+1),$F87-SUM($Z87:AI87)))))</f>
        <v/>
      </c>
      <c r="AK87" s="91">
        <f t="array" ref="AK87">IF(AK$4&lt;$D87,0,IF(AK$4&gt;$F$21,0,IF(AK$4=$F$21,$F87-SUM($Z87:AJ87),MIN($F87*INDEX($AA$24:$DB$24,AK$4-$D87+1),$F87-SUM($Z87:AJ87)))))</f>
        <v/>
      </c>
      <c r="AL87" s="91">
        <f t="array" ref="AL87">IF(AL$4&lt;$D87,0,IF(AL$4&gt;$F$21,0,IF(AL$4=$F$21,$F87-SUM($Z87:AK87),MIN($F87*INDEX($AA$24:$DB$24,AL$4-$D87+1),$F87-SUM($Z87:AK87)))))</f>
        <v/>
      </c>
      <c r="AM87" s="91">
        <f t="array" ref="AM87">IF(AM$4&lt;$D87,0,IF(AM$4&gt;$F$21,0,IF(AM$4=$F$21,$F87-SUM($Z87:AL87),MIN($F87*INDEX($AA$24:$DB$24,AM$4-$D87+1),$F87-SUM($Z87:AL87)))))</f>
        <v/>
      </c>
      <c r="AN87" s="91">
        <f t="array" ref="AN87">IF(AN$4&lt;$D87,0,IF(AN$4&gt;$F$21,0,IF(AN$4=$F$21,$F87-SUM($Z87:AM87),MIN($F87*INDEX($AA$24:$DB$24,AN$4-$D87+1),$F87-SUM($Z87:AM87)))))</f>
        <v/>
      </c>
      <c r="AO87" s="91">
        <f t="array" ref="AO87">IF(AO$4&lt;$D87,0,IF(AO$4&gt;$F$21,0,IF(AO$4=$F$21,$F87-SUM($Z87:AN87),MIN($F87*INDEX($AA$24:$DB$24,AO$4-$D87+1),$F87-SUM($Z87:AN87)))))</f>
        <v/>
      </c>
      <c r="AP87" s="91">
        <f t="array" ref="AP87">IF(AP$4&lt;$D87,0,IF(AP$4&gt;$F$21,0,IF(AP$4=$F$21,$F87-SUM($Z87:AO87),MIN($F87*INDEX($AA$24:$DB$24,AP$4-$D87+1),$F87-SUM($Z87:AO87)))))</f>
        <v/>
      </c>
      <c r="AQ87" s="91">
        <f t="array" ref="AQ87">IF(AQ$4&lt;$D87,0,IF(AQ$4&gt;$F$21,0,IF(AQ$4=$F$21,$F87-SUM($Z87:AP87),MIN($F87*INDEX($AA$24:$DB$24,AQ$4-$D87+1),$F87-SUM($Z87:AP87)))))</f>
        <v/>
      </c>
      <c r="AR87" s="91">
        <f t="array" ref="AR87">IF(AR$4&lt;$D87,0,IF(AR$4&gt;$F$21,0,IF(AR$4=$F$21,$F87-SUM($Z87:AQ87),MIN($F87*INDEX($AA$24:$DB$24,AR$4-$D87+1),$F87-SUM($Z87:AQ87)))))</f>
        <v/>
      </c>
      <c r="AS87" s="91">
        <f t="array" ref="AS87">IF(AS$4&lt;$D87,0,IF(AS$4&gt;$F$21,0,IF(AS$4=$F$21,$F87-SUM($Z87:AR87),MIN($F87*INDEX($AA$24:$DB$24,AS$4-$D87+1),$F87-SUM($Z87:AR87)))))</f>
        <v/>
      </c>
      <c r="AT87" s="91">
        <f t="array" ref="AT87">IF(AT$4&lt;$D87,0,IF(AT$4&gt;$F$21,0,IF(AT$4=$F$21,$F87-SUM($Z87:AS87),MIN($F87*INDEX($AA$24:$DB$24,AT$4-$D87+1),$F87-SUM($Z87:AS87)))))</f>
        <v/>
      </c>
      <c r="AU87" s="91">
        <f t="array" ref="AU87">IF(AU$4&lt;$D87,0,IF(AU$4&gt;$F$21,0,IF(AU$4=$F$21,$F87-SUM($Z87:AT87),MIN($F87*INDEX($AA$24:$DB$24,AU$4-$D87+1),$F87-SUM($Z87:AT87)))))</f>
        <v/>
      </c>
      <c r="AV87" s="91">
        <f t="array" ref="AV87">IF(AV$4&lt;$D87,0,IF(AV$4&gt;$F$21,0,IF(AV$4=$F$21,$F87-SUM($Z87:AU87),MIN($F87*INDEX($AA$24:$DB$24,AV$4-$D87+1),$F87-SUM($Z87:AU87)))))</f>
        <v/>
      </c>
      <c r="AW87" s="91">
        <f t="array" ref="AW87">IF(AW$4&lt;$D87,0,IF(AW$4&gt;$F$21,0,IF(AW$4=$F$21,$F87-SUM($Z87:AV87),MIN($F87*INDEX($AA$24:$DB$24,AW$4-$D87+1),$F87-SUM($Z87:AV87)))))</f>
        <v/>
      </c>
      <c r="AX87" s="91">
        <f t="array" ref="AX87">IF(AX$4&lt;$D87,0,IF(AX$4&gt;$F$21,0,IF(AX$4=$F$21,$F87-SUM($Z87:AW87),MIN($F87*INDEX($AA$24:$DB$24,AX$4-$D87+1),$F87-SUM($Z87:AW87)))))</f>
        <v/>
      </c>
      <c r="AY87" s="91">
        <f t="array" ref="AY87">IF(AY$4&lt;$D87,0,IF(AY$4&gt;$F$21,0,IF(AY$4=$F$21,$F87-SUM($Z87:AX87),MIN($F87*INDEX($AA$24:$DB$24,AY$4-$D87+1),$F87-SUM($Z87:AX87)))))</f>
        <v/>
      </c>
      <c r="AZ87" s="91">
        <f t="array" ref="AZ87">IF(AZ$4&lt;$D87,0,IF(AZ$4&gt;$F$21,0,IF(AZ$4=$F$21,$F87-SUM($Z87:AY87),MIN($F87*INDEX($AA$24:$DB$24,AZ$4-$D87+1),$F87-SUM($Z87:AY87)))))</f>
        <v/>
      </c>
      <c r="BA87" s="91">
        <f t="array" ref="BA87">IF(BA$4&lt;$D87,0,IF(BA$4&gt;$F$21,0,IF(BA$4=$F$21,$F87-SUM($Z87:AZ87),MIN($F87*INDEX($AA$24:$DB$24,BA$4-$D87+1),$F87-SUM($Z87:AZ87)))))</f>
        <v/>
      </c>
      <c r="BB87" s="91">
        <f t="array" ref="BB87">IF(BB$4&lt;$D87,0,IF(BB$4&gt;$F$21,0,IF(BB$4=$F$21,$F87-SUM($Z87:BA87),MIN($F87*INDEX($AA$24:$DB$24,BB$4-$D87+1),$F87-SUM($Z87:BA87)))))</f>
        <v/>
      </c>
      <c r="BC87" s="91">
        <f t="array" ref="BC87">IF(BC$4&lt;$D87,0,IF(BC$4&gt;$F$21,0,IF(BC$4=$F$21,$F87-SUM($Z87:BB87),MIN($F87*INDEX($AA$24:$DB$24,BC$4-$D87+1),$F87-SUM($Z87:BB87)))))</f>
        <v/>
      </c>
      <c r="BD87" s="91">
        <f t="array" ref="BD87">IF(BD$4&lt;$D87,0,IF(BD$4&gt;$F$21,0,IF(BD$4=$F$21,$F87-SUM($Z87:BC87),MIN($F87*INDEX($AA$24:$DB$24,BD$4-$D87+1),$F87-SUM($Z87:BC87)))))</f>
        <v/>
      </c>
      <c r="BE87" s="91">
        <f t="array" ref="BE87">IF(BE$4&lt;$D87,0,IF(BE$4&gt;$F$21,0,IF(BE$4=$F$21,$F87-SUM($Z87:BD87),MIN($F87*INDEX($AA$24:$DB$24,BE$4-$D87+1),$F87-SUM($Z87:BD87)))))</f>
        <v/>
      </c>
      <c r="BF87" s="91">
        <f t="array" ref="BF87">IF(BF$4&lt;$D87,0,IF(BF$4&gt;$F$21,0,IF(BF$4=$F$21,$F87-SUM($Z87:BE87),MIN($F87*INDEX($AA$24:$DB$24,BF$4-$D87+1),$F87-SUM($Z87:BE87)))))</f>
        <v/>
      </c>
      <c r="BG87" s="91">
        <f t="array" ref="BG87">IF(BG$4&lt;$D87,0,IF(BG$4&gt;$F$21,0,IF(BG$4=$F$21,$F87-SUM($Z87:BF87),MIN($F87*INDEX($AA$24:$DB$24,BG$4-$D87+1),$F87-SUM($Z87:BF87)))))</f>
        <v/>
      </c>
      <c r="BH87" s="91">
        <f t="array" ref="BH87">IF(BH$4&lt;$D87,0,IF(BH$4&gt;$F$21,0,IF(BH$4=$F$21,$F87-SUM($Z87:BG87),MIN($F87*INDEX($AA$24:$DB$24,BH$4-$D87+1),$F87-SUM($Z87:BG87)))))</f>
        <v/>
      </c>
      <c r="BI87" s="91">
        <f t="array" ref="BI87">IF(BI$4&lt;$D87,0,IF(BI$4&gt;$F$21,0,IF(BI$4=$F$21,$F87-SUM($Z87:BH87),MIN($F87*INDEX($AA$24:$DB$24,BI$4-$D87+1),$F87-SUM($Z87:BH87)))))</f>
        <v/>
      </c>
      <c r="BJ87" s="91">
        <f t="array" ref="BJ87">IF(BJ$4&lt;$D87,0,IF(BJ$4&gt;$F$21,0,IF(BJ$4=$F$21,$F87-SUM($Z87:BI87),MIN($F87*INDEX($AA$24:$DB$24,BJ$4-$D87+1),$F87-SUM($Z87:BI87)))))</f>
        <v/>
      </c>
      <c r="BK87" s="91">
        <f t="array" ref="BK87">IF(BK$4&lt;$D87,0,IF(BK$4&gt;$F$21,0,IF(BK$4=$F$21,$F87-SUM($Z87:BJ87),MIN($F87*INDEX($AA$24:$DB$24,BK$4-$D87+1),$F87-SUM($Z87:BJ87)))))</f>
        <v/>
      </c>
      <c r="BL87" s="91">
        <f t="array" ref="BL87">IF(BL$4&lt;$D87,0,IF(BL$4&gt;$F$21,0,IF(BL$4=$F$21,$F87-SUM($Z87:BK87),MIN($F87*INDEX($AA$24:$DB$24,BL$4-$D87+1),$F87-SUM($Z87:BK87)))))</f>
        <v/>
      </c>
      <c r="BM87" s="91">
        <f t="array" ref="BM87">IF(BM$4&lt;$D87,0,IF(BM$4&gt;$F$21,0,IF(BM$4=$F$21,$F87-SUM($Z87:BL87),MIN($F87*INDEX($AA$24:$DB$24,BM$4-$D87+1),$F87-SUM($Z87:BL87)))))</f>
        <v/>
      </c>
      <c r="BN87" s="91">
        <f t="array" ref="BN87">IF(BN$4&lt;$D87,0,IF(BN$4&gt;$F$21,0,IF(BN$4=$F$21,$F87-SUM($Z87:BM87),MIN($F87*INDEX($AA$24:$DB$24,BN$4-$D87+1),$F87-SUM($Z87:BM87)))))</f>
        <v/>
      </c>
      <c r="BO87" s="91">
        <f t="array" ref="BO87">IF(BO$4&lt;$D87,0,IF(BO$4&gt;$F$21,0,IF(BO$4=$F$21,$F87-SUM($Z87:BN87),MIN($F87*INDEX($AA$24:$DB$24,BO$4-$D87+1),$F87-SUM($Z87:BN87)))))</f>
        <v/>
      </c>
      <c r="BP87" s="91">
        <f t="array" ref="BP87">IF(BP$4&lt;$D87,0,IF(BP$4&gt;$F$21,0,IF(BP$4=$F$21,$F87-SUM($Z87:BO87),MIN($F87*INDEX($AA$24:$DB$24,BP$4-$D87+1),$F87-SUM($Z87:BO87)))))</f>
        <v/>
      </c>
      <c r="BQ87" s="91">
        <f t="array" ref="BQ87">IF(BQ$4&lt;$D87,0,IF(BQ$4&gt;$F$21,0,IF(BQ$4=$F$21,$F87-SUM($Z87:BP87),MIN($F87*INDEX($AA$24:$DB$24,BQ$4-$D87+1),$F87-SUM($Z87:BP87)))))</f>
        <v/>
      </c>
      <c r="BR87" s="91">
        <f t="array" ref="BR87">IF(BR$4&lt;$D87,0,IF(BR$4&gt;$F$21,0,IF(BR$4=$F$21,$F87-SUM($Z87:BQ87),MIN($F87*INDEX($AA$24:$DB$24,BR$4-$D87+1),$F87-SUM($Z87:BQ87)))))</f>
        <v/>
      </c>
      <c r="BS87" s="91">
        <f t="array" ref="BS87">IF(BS$4&lt;$D87,0,IF(BS$4&gt;$F$21,0,IF(BS$4=$F$21,$F87-SUM($Z87:BR87),MIN($F87*INDEX($AA$24:$DB$24,BS$4-$D87+1),$F87-SUM($Z87:BR87)))))</f>
        <v/>
      </c>
      <c r="BT87" s="91">
        <f t="array" ref="BT87">IF(BT$4&lt;$D87,0,IF(BT$4&gt;$F$21,0,IF(BT$4=$F$21,$F87-SUM($Z87:BS87),MIN($F87*INDEX($AA$24:$DB$24,BT$4-$D87+1),$F87-SUM($Z87:BS87)))))</f>
        <v/>
      </c>
      <c r="BU87" s="91">
        <f t="array" ref="BU87">IF(BU$4&lt;$D87,0,IF(BU$4&gt;$F$21,0,IF(BU$4=$F$21,$F87-SUM($Z87:BT87),MIN($F87*INDEX($AA$24:$DB$24,BU$4-$D87+1),$F87-SUM($Z87:BT87)))))</f>
        <v/>
      </c>
      <c r="BV87" s="91">
        <f t="array" ref="BV87">IF(BV$4&lt;$D87,0,IF(BV$4&gt;$F$21,0,IF(BV$4=$F$21,$F87-SUM($Z87:BU87),MIN($F87*INDEX($AA$24:$DB$24,BV$4-$D87+1),$F87-SUM($Z87:BU87)))))</f>
        <v/>
      </c>
      <c r="BW87" s="91">
        <f t="array" ref="BW87">IF(BW$4&lt;$D87,0,IF(BW$4&gt;$F$21,0,IF(BW$4=$F$21,$F87-SUM($Z87:BV87),MIN($F87*INDEX($AA$24:$DB$24,BW$4-$D87+1),$F87-SUM($Z87:BV87)))))</f>
        <v/>
      </c>
      <c r="BX87" s="91">
        <f t="array" ref="BX87">IF(BX$4&lt;$D87,0,IF(BX$4&gt;$F$21,0,IF(BX$4=$F$21,$F87-SUM($Z87:BW87),MIN($F87*INDEX($AA$24:$DB$24,BX$4-$D87+1),$F87-SUM($Z87:BW87)))))</f>
        <v/>
      </c>
      <c r="BY87" s="91">
        <f t="array" ref="BY87">IF(BY$4&lt;$D87,0,IF(BY$4&gt;$F$21,0,IF(BY$4=$F$21,$F87-SUM($Z87:BX87),MIN($F87*INDEX($AA$24:$DB$24,BY$4-$D87+1),$F87-SUM($Z87:BX87)))))</f>
        <v/>
      </c>
      <c r="BZ87" s="91">
        <f t="array" ref="BZ87">IF(BZ$4&lt;$D87,0,IF(BZ$4&gt;$F$21,0,IF(BZ$4=$F$21,$F87-SUM($Z87:BY87),MIN($F87*INDEX($AA$24:$DB$24,BZ$4-$D87+1),$F87-SUM($Z87:BY87)))))</f>
        <v/>
      </c>
      <c r="CA87" s="91">
        <f t="array" ref="CA87">IF(CA$4&lt;$D87,0,IF(CA$4&gt;$F$21,0,IF(CA$4=$F$21,$F87-SUM($Z87:BZ87),MIN($F87*INDEX($AA$24:$DB$24,CA$4-$D87+1),$F87-SUM($Z87:BZ87)))))</f>
        <v/>
      </c>
      <c r="CB87" s="91">
        <f t="array" ref="CB87">IF(CB$4&lt;$D87,0,IF(CB$4&gt;$F$21,0,IF(CB$4=$F$21,$F87-SUM($Z87:CA87),MIN($F87*INDEX($AA$24:$DB$24,CB$4-$D87+1),$F87-SUM($Z87:CA87)))))</f>
        <v/>
      </c>
      <c r="CC87" s="91">
        <f t="array" ref="CC87">IF(CC$4&lt;$D87,0,IF(CC$4&gt;$F$21,0,IF(CC$4=$F$21,$F87-SUM($Z87:CB87),MIN($F87*INDEX($AA$24:$DB$24,CC$4-$D87+1),$F87-SUM($Z87:CB87)))))</f>
        <v/>
      </c>
      <c r="CD87" s="91">
        <f t="array" ref="CD87">IF(CD$4&lt;$D87,0,IF(CD$4&gt;$F$21,0,IF(CD$4=$F$21,$F87-SUM($Z87:CC87),MIN($F87*INDEX($AA$24:$DB$24,CD$4-$D87+1),$F87-SUM($Z87:CC87)))))</f>
        <v/>
      </c>
      <c r="CE87" s="91">
        <f t="array" ref="CE87">IF(CE$4&lt;$D87,0,IF(CE$4&gt;$F$21,0,IF(CE$4=$F$21,$F87-SUM($Z87:CD87),MIN($F87*INDEX($AA$24:$DB$24,CE$4-$D87+1),$F87-SUM($Z87:CD87)))))</f>
        <v/>
      </c>
      <c r="CF87" s="91">
        <f t="array" ref="CF87">IF(CF$4&lt;$D87,0,IF(CF$4&gt;$F$21,0,IF(CF$4=$F$21,$F87-SUM($Z87:CE87),MIN($F87*INDEX($AA$24:$DB$24,CF$4-$D87+1),$F87-SUM($Z87:CE87)))))</f>
        <v/>
      </c>
      <c r="CG87" s="91">
        <f t="array" ref="CG87">IF(CG$4&lt;$D87,0,IF(CG$4&gt;$F$21,0,IF(CG$4=$F$21,$F87-SUM($Z87:CF87),MIN($F87*INDEX($AA$24:$DB$24,CG$4-$D87+1),$F87-SUM($Z87:CF87)))))</f>
        <v/>
      </c>
      <c r="CH87" s="91">
        <f t="array" ref="CH87">IF(CH$4&lt;$D87,0,IF(CH$4&gt;$F$21,0,IF(CH$4=$F$21,$F87-SUM($Z87:CG87),MIN($F87*INDEX($AA$24:$DB$24,CH$4-$D87+1),$F87-SUM($Z87:CG87)))))</f>
        <v/>
      </c>
      <c r="CI87" s="91">
        <f t="array" ref="CI87">IF(CI$4&lt;$D87,0,IF(CI$4&gt;$F$21,0,IF(CI$4=$F$21,$F87-SUM($Z87:CH87),MIN($F87*INDEX($AA$24:$DB$24,CI$4-$D87+1),$F87-SUM($Z87:CH87)))))</f>
        <v/>
      </c>
      <c r="CJ87" s="91">
        <f t="array" ref="CJ87">IF(CJ$4&lt;$D87,0,IF(CJ$4&gt;$F$21,0,IF(CJ$4=$F$21,$F87-SUM($Z87:CI87),MIN($F87*INDEX($AA$24:$DB$24,CJ$4-$D87+1),$F87-SUM($Z87:CI87)))))</f>
        <v/>
      </c>
      <c r="CK87" s="91">
        <f t="array" ref="CK87">IF(CK$4&lt;$D87,0,IF(CK$4&gt;$F$21,0,IF(CK$4=$F$21,$F87-SUM($Z87:CJ87),MIN($F87*INDEX($AA$24:$DB$24,CK$4-$D87+1),$F87-SUM($Z87:CJ87)))))</f>
        <v/>
      </c>
      <c r="CL87" s="91">
        <f t="array" ref="CL87">IF(CL$4&lt;$D87,0,IF(CL$4&gt;$F$21,0,IF(CL$4=$F$21,$F87-SUM($Z87:CK87),MIN($F87*INDEX($AA$24:$DB$24,CL$4-$D87+1),$F87-SUM($Z87:CK87)))))</f>
        <v/>
      </c>
      <c r="CM87" s="91">
        <f t="array" ref="CM87">IF(CM$4&lt;$D87,0,IF(CM$4&gt;$F$21,0,IF(CM$4=$F$21,$F87-SUM($Z87:CL87),MIN($F87*INDEX($AA$24:$DB$24,CM$4-$D87+1),$F87-SUM($Z87:CL87)))))</f>
        <v/>
      </c>
      <c r="CN87" s="91">
        <f t="array" ref="CN87">IF(CN$4&lt;$D87,0,IF(CN$4&gt;$F$21,0,IF(CN$4=$F$21,$F87-SUM($Z87:CM87),MIN($F87*INDEX($AA$24:$DB$24,CN$4-$D87+1),$F87-SUM($Z87:CM87)))))</f>
        <v/>
      </c>
      <c r="CO87" s="91">
        <f t="array" ref="CO87">IF(CO$4&lt;$D87,0,IF(CO$4&gt;$F$21,0,IF(CO$4=$F$21,$F87-SUM($Z87:CN87),MIN($F87*INDEX($AA$24:$DB$24,CO$4-$D87+1),$F87-SUM($Z87:CN87)))))</f>
        <v/>
      </c>
      <c r="CP87" s="91">
        <f t="array" ref="CP87">IF(CP$4&lt;$D87,0,IF(CP$4&gt;$F$21,0,IF(CP$4=$F$21,$F87-SUM($Z87:CO87),MIN($F87*INDEX($AA$24:$DB$24,CP$4-$D87+1),$F87-SUM($Z87:CO87)))))</f>
        <v/>
      </c>
      <c r="CQ87" s="91">
        <f t="array" ref="CQ87">IF(CQ$4&lt;$D87,0,IF(CQ$4&gt;$F$21,0,IF(CQ$4=$F$21,$F87-SUM($Z87:CP87),MIN($F87*INDEX($AA$24:$DB$24,CQ$4-$D87+1),$F87-SUM($Z87:CP87)))))</f>
        <v/>
      </c>
      <c r="CR87" s="91">
        <f t="array" ref="CR87">IF(CR$4&lt;$D87,0,IF(CR$4&gt;$F$21,0,IF(CR$4=$F$21,$F87-SUM($Z87:CQ87),MIN($F87*INDEX($AA$24:$DB$24,CR$4-$D87+1),$F87-SUM($Z87:CQ87)))))</f>
        <v/>
      </c>
      <c r="CS87" s="91">
        <f t="array" ref="CS87">IF(CS$4&lt;$D87,0,IF(CS$4&gt;$F$21,0,IF(CS$4=$F$21,$F87-SUM($Z87:CR87),MIN($F87*INDEX($AA$24:$DB$24,CS$4-$D87+1),$F87-SUM($Z87:CR87)))))</f>
        <v/>
      </c>
      <c r="CT87" s="91">
        <f t="array" ref="CT87">IF(CT$4&lt;$D87,0,IF(CT$4&gt;$F$21,0,IF(CT$4=$F$21,$F87-SUM($Z87:CS87),MIN($F87*INDEX($AA$24:$DB$24,CT$4-$D87+1),$F87-SUM($Z87:CS87)))))</f>
        <v/>
      </c>
      <c r="CU87" s="91">
        <f t="array" ref="CU87">IF(CU$4&lt;$D87,0,IF(CU$4&gt;$F$21,0,IF(CU$4=$F$21,$F87-SUM($Z87:CT87),MIN($F87*INDEX($AA$24:$DB$24,CU$4-$D87+1),$F87-SUM($Z87:CT87)))))</f>
        <v/>
      </c>
      <c r="CV87" s="91">
        <f t="array" ref="CV87">IF(CV$4&lt;$D87,0,IF(CV$4&gt;$F$21,0,IF(CV$4=$F$21,$F87-SUM($Z87:CU87),MIN($F87*INDEX($AA$24:$DB$24,CV$4-$D87+1),$F87-SUM($Z87:CU87)))))</f>
        <v/>
      </c>
      <c r="CW87" s="91">
        <f t="array" ref="CW87">IF(CW$4&lt;$D87,0,IF(CW$4&gt;$F$21,0,IF(CW$4=$F$21,$F87-SUM($Z87:CV87),MIN($F87*INDEX($AA$24:$DB$24,CW$4-$D87+1),$F87-SUM($Z87:CV87)))))</f>
        <v/>
      </c>
      <c r="CX87" s="91">
        <f t="array" ref="CX87">IF(CX$4&lt;$D87,0,IF(CX$4&gt;$F$21,0,IF(CX$4=$F$21,$F87-SUM($Z87:CW87),MIN($F87*INDEX($AA$24:$DB$24,CX$4-$D87+1),$F87-SUM($Z87:CW87)))))</f>
        <v/>
      </c>
      <c r="CY87" s="91">
        <f t="array" ref="CY87">IF(CY$4&lt;$D87,0,IF(CY$4&gt;$F$21,0,IF(CY$4=$F$21,$F87-SUM($Z87:CX87),MIN($F87*INDEX($AA$24:$DB$24,CY$4-$D87+1),$F87-SUM($Z87:CX87)))))</f>
        <v/>
      </c>
      <c r="CZ87" s="91">
        <f t="array" ref="CZ87">IF(CZ$4&lt;$D87,0,IF(CZ$4&gt;$F$21,0,IF(CZ$4=$F$21,$F87-SUM($Z87:CY87),MIN($F87*INDEX($AA$24:$DB$24,CZ$4-$D87+1),$F87-SUM($Z87:CY87)))))</f>
        <v/>
      </c>
      <c r="DA87" s="91">
        <f t="array" ref="DA87">IF(DA$4&lt;$D87,0,IF(DA$4&gt;$F$21,0,IF(DA$4=$F$21,$F87-SUM($Z87:CZ87),MIN($F87*INDEX($AA$24:$DB$24,DA$4-$D87+1),$F87-SUM($Z87:CZ87)))))</f>
        <v/>
      </c>
      <c r="DB87" s="91">
        <f t="array" ref="DB87">IF(DB$4&lt;$D87,0,IF(DB$4&gt;$F$21,0,IF(DB$4=$F$21,$F87-SUM($Z87:DA87),MIN($F87*INDEX($AA$24:$DB$24,DB$4-$D87+1),$F87-SUM($Z87:DA87)))))</f>
        <v/>
      </c>
    </row>
    <row r="88" outlineLevel="3">
      <c r="D88" s="2" t="n">
        <v>63</v>
      </c>
      <c r="E88" s="2" t="inlineStr">
        <is>
          <t>Total Capex Year 63</t>
        </is>
      </c>
      <c r="F88" s="87" t="n">
        <v>0</v>
      </c>
      <c r="G88" s="87">
        <f>SUM(AA88:DB88)-F88</f>
        <v/>
      </c>
      <c r="AA88" s="91">
        <f t="array" ref="AA88">IF(AA$4&lt;$D88,0,IF(AA$4&gt;$F$21,0,IF(AA$4=$F$21,$F88-SUM($Z88:Z88),MIN($F88*INDEX($AA$24:$DB$24,AA$4-$D88+1),$F88-SUM($Z88:Z88)))))</f>
        <v/>
      </c>
      <c r="AB88" s="91">
        <f t="array" ref="AB88">IF(AB$4&lt;$D88,0,IF(AB$4&gt;$F$21,0,IF(AB$4=$F$21,$F88-SUM($Z88:AA88),MIN($F88*INDEX($AA$24:$DB$24,AB$4-$D88+1),$F88-SUM($Z88:AA88)))))</f>
        <v/>
      </c>
      <c r="AC88" s="91">
        <f t="array" ref="AC88">IF(AC$4&lt;$D88,0,IF(AC$4&gt;$F$21,0,IF(AC$4=$F$21,$F88-SUM($Z88:AB88),MIN($F88*INDEX($AA$24:$DB$24,AC$4-$D88+1),$F88-SUM($Z88:AB88)))))</f>
        <v/>
      </c>
      <c r="AD88" s="91">
        <f t="array" ref="AD88">IF(AD$4&lt;$D88,0,IF(AD$4&gt;$F$21,0,IF(AD$4=$F$21,$F88-SUM($Z88:AC88),MIN($F88*INDEX($AA$24:$DB$24,AD$4-$D88+1),$F88-SUM($Z88:AC88)))))</f>
        <v/>
      </c>
      <c r="AE88" s="91">
        <f t="array" ref="AE88">IF(AE$4&lt;$D88,0,IF(AE$4&gt;$F$21,0,IF(AE$4=$F$21,$F88-SUM($Z88:AD88),MIN($F88*INDEX($AA$24:$DB$24,AE$4-$D88+1),$F88-SUM($Z88:AD88)))))</f>
        <v/>
      </c>
      <c r="AF88" s="91">
        <f t="array" ref="AF88">IF(AF$4&lt;$D88,0,IF(AF$4&gt;$F$21,0,IF(AF$4=$F$21,$F88-SUM($Z88:AE88),MIN($F88*INDEX($AA$24:$DB$24,AF$4-$D88+1),$F88-SUM($Z88:AE88)))))</f>
        <v/>
      </c>
      <c r="AG88" s="91">
        <f t="array" ref="AG88">IF(AG$4&lt;$D88,0,IF(AG$4&gt;$F$21,0,IF(AG$4=$F$21,$F88-SUM($Z88:AF88),MIN($F88*INDEX($AA$24:$DB$24,AG$4-$D88+1),$F88-SUM($Z88:AF88)))))</f>
        <v/>
      </c>
      <c r="AH88" s="91">
        <f t="array" ref="AH88">IF(AH$4&lt;$D88,0,IF(AH$4&gt;$F$21,0,IF(AH$4=$F$21,$F88-SUM($Z88:AG88),MIN($F88*INDEX($AA$24:$DB$24,AH$4-$D88+1),$F88-SUM($Z88:AG88)))))</f>
        <v/>
      </c>
      <c r="AI88" s="91">
        <f t="array" ref="AI88">IF(AI$4&lt;$D88,0,IF(AI$4&gt;$F$21,0,IF(AI$4=$F$21,$F88-SUM($Z88:AH88),MIN($F88*INDEX($AA$24:$DB$24,AI$4-$D88+1),$F88-SUM($Z88:AH88)))))</f>
        <v/>
      </c>
      <c r="AJ88" s="91">
        <f t="array" ref="AJ88">IF(AJ$4&lt;$D88,0,IF(AJ$4&gt;$F$21,0,IF(AJ$4=$F$21,$F88-SUM($Z88:AI88),MIN($F88*INDEX($AA$24:$DB$24,AJ$4-$D88+1),$F88-SUM($Z88:AI88)))))</f>
        <v/>
      </c>
      <c r="AK88" s="91">
        <f t="array" ref="AK88">IF(AK$4&lt;$D88,0,IF(AK$4&gt;$F$21,0,IF(AK$4=$F$21,$F88-SUM($Z88:AJ88),MIN($F88*INDEX($AA$24:$DB$24,AK$4-$D88+1),$F88-SUM($Z88:AJ88)))))</f>
        <v/>
      </c>
      <c r="AL88" s="91">
        <f t="array" ref="AL88">IF(AL$4&lt;$D88,0,IF(AL$4&gt;$F$21,0,IF(AL$4=$F$21,$F88-SUM($Z88:AK88),MIN($F88*INDEX($AA$24:$DB$24,AL$4-$D88+1),$F88-SUM($Z88:AK88)))))</f>
        <v/>
      </c>
      <c r="AM88" s="91">
        <f t="array" ref="AM88">IF(AM$4&lt;$D88,0,IF(AM$4&gt;$F$21,0,IF(AM$4=$F$21,$F88-SUM($Z88:AL88),MIN($F88*INDEX($AA$24:$DB$24,AM$4-$D88+1),$F88-SUM($Z88:AL88)))))</f>
        <v/>
      </c>
      <c r="AN88" s="91">
        <f t="array" ref="AN88">IF(AN$4&lt;$D88,0,IF(AN$4&gt;$F$21,0,IF(AN$4=$F$21,$F88-SUM($Z88:AM88),MIN($F88*INDEX($AA$24:$DB$24,AN$4-$D88+1),$F88-SUM($Z88:AM88)))))</f>
        <v/>
      </c>
      <c r="AO88" s="91">
        <f t="array" ref="AO88">IF(AO$4&lt;$D88,0,IF(AO$4&gt;$F$21,0,IF(AO$4=$F$21,$F88-SUM($Z88:AN88),MIN($F88*INDEX($AA$24:$DB$24,AO$4-$D88+1),$F88-SUM($Z88:AN88)))))</f>
        <v/>
      </c>
      <c r="AP88" s="91">
        <f t="array" ref="AP88">IF(AP$4&lt;$D88,0,IF(AP$4&gt;$F$21,0,IF(AP$4=$F$21,$F88-SUM($Z88:AO88),MIN($F88*INDEX($AA$24:$DB$24,AP$4-$D88+1),$F88-SUM($Z88:AO88)))))</f>
        <v/>
      </c>
      <c r="AQ88" s="91">
        <f t="array" ref="AQ88">IF(AQ$4&lt;$D88,0,IF(AQ$4&gt;$F$21,0,IF(AQ$4=$F$21,$F88-SUM($Z88:AP88),MIN($F88*INDEX($AA$24:$DB$24,AQ$4-$D88+1),$F88-SUM($Z88:AP88)))))</f>
        <v/>
      </c>
      <c r="AR88" s="91">
        <f t="array" ref="AR88">IF(AR$4&lt;$D88,0,IF(AR$4&gt;$F$21,0,IF(AR$4=$F$21,$F88-SUM($Z88:AQ88),MIN($F88*INDEX($AA$24:$DB$24,AR$4-$D88+1),$F88-SUM($Z88:AQ88)))))</f>
        <v/>
      </c>
      <c r="AS88" s="91">
        <f t="array" ref="AS88">IF(AS$4&lt;$D88,0,IF(AS$4&gt;$F$21,0,IF(AS$4=$F$21,$F88-SUM($Z88:AR88),MIN($F88*INDEX($AA$24:$DB$24,AS$4-$D88+1),$F88-SUM($Z88:AR88)))))</f>
        <v/>
      </c>
      <c r="AT88" s="91">
        <f t="array" ref="AT88">IF(AT$4&lt;$D88,0,IF(AT$4&gt;$F$21,0,IF(AT$4=$F$21,$F88-SUM($Z88:AS88),MIN($F88*INDEX($AA$24:$DB$24,AT$4-$D88+1),$F88-SUM($Z88:AS88)))))</f>
        <v/>
      </c>
      <c r="AU88" s="91">
        <f t="array" ref="AU88">IF(AU$4&lt;$D88,0,IF(AU$4&gt;$F$21,0,IF(AU$4=$F$21,$F88-SUM($Z88:AT88),MIN($F88*INDEX($AA$24:$DB$24,AU$4-$D88+1),$F88-SUM($Z88:AT88)))))</f>
        <v/>
      </c>
      <c r="AV88" s="91">
        <f t="array" ref="AV88">IF(AV$4&lt;$D88,0,IF(AV$4&gt;$F$21,0,IF(AV$4=$F$21,$F88-SUM($Z88:AU88),MIN($F88*INDEX($AA$24:$DB$24,AV$4-$D88+1),$F88-SUM($Z88:AU88)))))</f>
        <v/>
      </c>
      <c r="AW88" s="91">
        <f t="array" ref="AW88">IF(AW$4&lt;$D88,0,IF(AW$4&gt;$F$21,0,IF(AW$4=$F$21,$F88-SUM($Z88:AV88),MIN($F88*INDEX($AA$24:$DB$24,AW$4-$D88+1),$F88-SUM($Z88:AV88)))))</f>
        <v/>
      </c>
      <c r="AX88" s="91">
        <f t="array" ref="AX88">IF(AX$4&lt;$D88,0,IF(AX$4&gt;$F$21,0,IF(AX$4=$F$21,$F88-SUM($Z88:AW88),MIN($F88*INDEX($AA$24:$DB$24,AX$4-$D88+1),$F88-SUM($Z88:AW88)))))</f>
        <v/>
      </c>
      <c r="AY88" s="91">
        <f t="array" ref="AY88">IF(AY$4&lt;$D88,0,IF(AY$4&gt;$F$21,0,IF(AY$4=$F$21,$F88-SUM($Z88:AX88),MIN($F88*INDEX($AA$24:$DB$24,AY$4-$D88+1),$F88-SUM($Z88:AX88)))))</f>
        <v/>
      </c>
      <c r="AZ88" s="91">
        <f t="array" ref="AZ88">IF(AZ$4&lt;$D88,0,IF(AZ$4&gt;$F$21,0,IF(AZ$4=$F$21,$F88-SUM($Z88:AY88),MIN($F88*INDEX($AA$24:$DB$24,AZ$4-$D88+1),$F88-SUM($Z88:AY88)))))</f>
        <v/>
      </c>
      <c r="BA88" s="91">
        <f t="array" ref="BA88">IF(BA$4&lt;$D88,0,IF(BA$4&gt;$F$21,0,IF(BA$4=$F$21,$F88-SUM($Z88:AZ88),MIN($F88*INDEX($AA$24:$DB$24,BA$4-$D88+1),$F88-SUM($Z88:AZ88)))))</f>
        <v/>
      </c>
      <c r="BB88" s="91">
        <f t="array" ref="BB88">IF(BB$4&lt;$D88,0,IF(BB$4&gt;$F$21,0,IF(BB$4=$F$21,$F88-SUM($Z88:BA88),MIN($F88*INDEX($AA$24:$DB$24,BB$4-$D88+1),$F88-SUM($Z88:BA88)))))</f>
        <v/>
      </c>
      <c r="BC88" s="91">
        <f t="array" ref="BC88">IF(BC$4&lt;$D88,0,IF(BC$4&gt;$F$21,0,IF(BC$4=$F$21,$F88-SUM($Z88:BB88),MIN($F88*INDEX($AA$24:$DB$24,BC$4-$D88+1),$F88-SUM($Z88:BB88)))))</f>
        <v/>
      </c>
      <c r="BD88" s="91">
        <f t="array" ref="BD88">IF(BD$4&lt;$D88,0,IF(BD$4&gt;$F$21,0,IF(BD$4=$F$21,$F88-SUM($Z88:BC88),MIN($F88*INDEX($AA$24:$DB$24,BD$4-$D88+1),$F88-SUM($Z88:BC88)))))</f>
        <v/>
      </c>
      <c r="BE88" s="91">
        <f t="array" ref="BE88">IF(BE$4&lt;$D88,0,IF(BE$4&gt;$F$21,0,IF(BE$4=$F$21,$F88-SUM($Z88:BD88),MIN($F88*INDEX($AA$24:$DB$24,BE$4-$D88+1),$F88-SUM($Z88:BD88)))))</f>
        <v/>
      </c>
      <c r="BF88" s="91">
        <f t="array" ref="BF88">IF(BF$4&lt;$D88,0,IF(BF$4&gt;$F$21,0,IF(BF$4=$F$21,$F88-SUM($Z88:BE88),MIN($F88*INDEX($AA$24:$DB$24,BF$4-$D88+1),$F88-SUM($Z88:BE88)))))</f>
        <v/>
      </c>
      <c r="BG88" s="91">
        <f t="array" ref="BG88">IF(BG$4&lt;$D88,0,IF(BG$4&gt;$F$21,0,IF(BG$4=$F$21,$F88-SUM($Z88:BF88),MIN($F88*INDEX($AA$24:$DB$24,BG$4-$D88+1),$F88-SUM($Z88:BF88)))))</f>
        <v/>
      </c>
      <c r="BH88" s="91">
        <f t="array" ref="BH88">IF(BH$4&lt;$D88,0,IF(BH$4&gt;$F$21,0,IF(BH$4=$F$21,$F88-SUM($Z88:BG88),MIN($F88*INDEX($AA$24:$DB$24,BH$4-$D88+1),$F88-SUM($Z88:BG88)))))</f>
        <v/>
      </c>
      <c r="BI88" s="91">
        <f t="array" ref="BI88">IF(BI$4&lt;$D88,0,IF(BI$4&gt;$F$21,0,IF(BI$4=$F$21,$F88-SUM($Z88:BH88),MIN($F88*INDEX($AA$24:$DB$24,BI$4-$D88+1),$F88-SUM($Z88:BH88)))))</f>
        <v/>
      </c>
      <c r="BJ88" s="91">
        <f t="array" ref="BJ88">IF(BJ$4&lt;$D88,0,IF(BJ$4&gt;$F$21,0,IF(BJ$4=$F$21,$F88-SUM($Z88:BI88),MIN($F88*INDEX($AA$24:$DB$24,BJ$4-$D88+1),$F88-SUM($Z88:BI88)))))</f>
        <v/>
      </c>
      <c r="BK88" s="91">
        <f t="array" ref="BK88">IF(BK$4&lt;$D88,0,IF(BK$4&gt;$F$21,0,IF(BK$4=$F$21,$F88-SUM($Z88:BJ88),MIN($F88*INDEX($AA$24:$DB$24,BK$4-$D88+1),$F88-SUM($Z88:BJ88)))))</f>
        <v/>
      </c>
      <c r="BL88" s="91">
        <f t="array" ref="BL88">IF(BL$4&lt;$D88,0,IF(BL$4&gt;$F$21,0,IF(BL$4=$F$21,$F88-SUM($Z88:BK88),MIN($F88*INDEX($AA$24:$DB$24,BL$4-$D88+1),$F88-SUM($Z88:BK88)))))</f>
        <v/>
      </c>
      <c r="BM88" s="91">
        <f t="array" ref="BM88">IF(BM$4&lt;$D88,0,IF(BM$4&gt;$F$21,0,IF(BM$4=$F$21,$F88-SUM($Z88:BL88),MIN($F88*INDEX($AA$24:$DB$24,BM$4-$D88+1),$F88-SUM($Z88:BL88)))))</f>
        <v/>
      </c>
      <c r="BN88" s="91">
        <f t="array" ref="BN88">IF(BN$4&lt;$D88,0,IF(BN$4&gt;$F$21,0,IF(BN$4=$F$21,$F88-SUM($Z88:BM88),MIN($F88*INDEX($AA$24:$DB$24,BN$4-$D88+1),$F88-SUM($Z88:BM88)))))</f>
        <v/>
      </c>
      <c r="BO88" s="91">
        <f t="array" ref="BO88">IF(BO$4&lt;$D88,0,IF(BO$4&gt;$F$21,0,IF(BO$4=$F$21,$F88-SUM($Z88:BN88),MIN($F88*INDEX($AA$24:$DB$24,BO$4-$D88+1),$F88-SUM($Z88:BN88)))))</f>
        <v/>
      </c>
      <c r="BP88" s="91">
        <f t="array" ref="BP88">IF(BP$4&lt;$D88,0,IF(BP$4&gt;$F$21,0,IF(BP$4=$F$21,$F88-SUM($Z88:BO88),MIN($F88*INDEX($AA$24:$DB$24,BP$4-$D88+1),$F88-SUM($Z88:BO88)))))</f>
        <v/>
      </c>
      <c r="BQ88" s="91">
        <f t="array" ref="BQ88">IF(BQ$4&lt;$D88,0,IF(BQ$4&gt;$F$21,0,IF(BQ$4=$F$21,$F88-SUM($Z88:BP88),MIN($F88*INDEX($AA$24:$DB$24,BQ$4-$D88+1),$F88-SUM($Z88:BP88)))))</f>
        <v/>
      </c>
      <c r="BR88" s="91">
        <f t="array" ref="BR88">IF(BR$4&lt;$D88,0,IF(BR$4&gt;$F$21,0,IF(BR$4=$F$21,$F88-SUM($Z88:BQ88),MIN($F88*INDEX($AA$24:$DB$24,BR$4-$D88+1),$F88-SUM($Z88:BQ88)))))</f>
        <v/>
      </c>
      <c r="BS88" s="91">
        <f t="array" ref="BS88">IF(BS$4&lt;$D88,0,IF(BS$4&gt;$F$21,0,IF(BS$4=$F$21,$F88-SUM($Z88:BR88),MIN($F88*INDEX($AA$24:$DB$24,BS$4-$D88+1),$F88-SUM($Z88:BR88)))))</f>
        <v/>
      </c>
      <c r="BT88" s="91">
        <f t="array" ref="BT88">IF(BT$4&lt;$D88,0,IF(BT$4&gt;$F$21,0,IF(BT$4=$F$21,$F88-SUM($Z88:BS88),MIN($F88*INDEX($AA$24:$DB$24,BT$4-$D88+1),$F88-SUM($Z88:BS88)))))</f>
        <v/>
      </c>
      <c r="BU88" s="91">
        <f t="array" ref="BU88">IF(BU$4&lt;$D88,0,IF(BU$4&gt;$F$21,0,IF(BU$4=$F$21,$F88-SUM($Z88:BT88),MIN($F88*INDEX($AA$24:$DB$24,BU$4-$D88+1),$F88-SUM($Z88:BT88)))))</f>
        <v/>
      </c>
      <c r="BV88" s="91">
        <f t="array" ref="BV88">IF(BV$4&lt;$D88,0,IF(BV$4&gt;$F$21,0,IF(BV$4=$F$21,$F88-SUM($Z88:BU88),MIN($F88*INDEX($AA$24:$DB$24,BV$4-$D88+1),$F88-SUM($Z88:BU88)))))</f>
        <v/>
      </c>
      <c r="BW88" s="91">
        <f t="array" ref="BW88">IF(BW$4&lt;$D88,0,IF(BW$4&gt;$F$21,0,IF(BW$4=$F$21,$F88-SUM($Z88:BV88),MIN($F88*INDEX($AA$24:$DB$24,BW$4-$D88+1),$F88-SUM($Z88:BV88)))))</f>
        <v/>
      </c>
      <c r="BX88" s="91">
        <f t="array" ref="BX88">IF(BX$4&lt;$D88,0,IF(BX$4&gt;$F$21,0,IF(BX$4=$F$21,$F88-SUM($Z88:BW88),MIN($F88*INDEX($AA$24:$DB$24,BX$4-$D88+1),$F88-SUM($Z88:BW88)))))</f>
        <v/>
      </c>
      <c r="BY88" s="91">
        <f t="array" ref="BY88">IF(BY$4&lt;$D88,0,IF(BY$4&gt;$F$21,0,IF(BY$4=$F$21,$F88-SUM($Z88:BX88),MIN($F88*INDEX($AA$24:$DB$24,BY$4-$D88+1),$F88-SUM($Z88:BX88)))))</f>
        <v/>
      </c>
      <c r="BZ88" s="91">
        <f t="array" ref="BZ88">IF(BZ$4&lt;$D88,0,IF(BZ$4&gt;$F$21,0,IF(BZ$4=$F$21,$F88-SUM($Z88:BY88),MIN($F88*INDEX($AA$24:$DB$24,BZ$4-$D88+1),$F88-SUM($Z88:BY88)))))</f>
        <v/>
      </c>
      <c r="CA88" s="91">
        <f t="array" ref="CA88">IF(CA$4&lt;$D88,0,IF(CA$4&gt;$F$21,0,IF(CA$4=$F$21,$F88-SUM($Z88:BZ88),MIN($F88*INDEX($AA$24:$DB$24,CA$4-$D88+1),$F88-SUM($Z88:BZ88)))))</f>
        <v/>
      </c>
      <c r="CB88" s="91">
        <f t="array" ref="CB88">IF(CB$4&lt;$D88,0,IF(CB$4&gt;$F$21,0,IF(CB$4=$F$21,$F88-SUM($Z88:CA88),MIN($F88*INDEX($AA$24:$DB$24,CB$4-$D88+1),$F88-SUM($Z88:CA88)))))</f>
        <v/>
      </c>
      <c r="CC88" s="91">
        <f t="array" ref="CC88">IF(CC$4&lt;$D88,0,IF(CC$4&gt;$F$21,0,IF(CC$4=$F$21,$F88-SUM($Z88:CB88),MIN($F88*INDEX($AA$24:$DB$24,CC$4-$D88+1),$F88-SUM($Z88:CB88)))))</f>
        <v/>
      </c>
      <c r="CD88" s="91">
        <f t="array" ref="CD88">IF(CD$4&lt;$D88,0,IF(CD$4&gt;$F$21,0,IF(CD$4=$F$21,$F88-SUM($Z88:CC88),MIN($F88*INDEX($AA$24:$DB$24,CD$4-$D88+1),$F88-SUM($Z88:CC88)))))</f>
        <v/>
      </c>
      <c r="CE88" s="91">
        <f t="array" ref="CE88">IF(CE$4&lt;$D88,0,IF(CE$4&gt;$F$21,0,IF(CE$4=$F$21,$F88-SUM($Z88:CD88),MIN($F88*INDEX($AA$24:$DB$24,CE$4-$D88+1),$F88-SUM($Z88:CD88)))))</f>
        <v/>
      </c>
      <c r="CF88" s="91">
        <f t="array" ref="CF88">IF(CF$4&lt;$D88,0,IF(CF$4&gt;$F$21,0,IF(CF$4=$F$21,$F88-SUM($Z88:CE88),MIN($F88*INDEX($AA$24:$DB$24,CF$4-$D88+1),$F88-SUM($Z88:CE88)))))</f>
        <v/>
      </c>
      <c r="CG88" s="91">
        <f t="array" ref="CG88">IF(CG$4&lt;$D88,0,IF(CG$4&gt;$F$21,0,IF(CG$4=$F$21,$F88-SUM($Z88:CF88),MIN($F88*INDEX($AA$24:$DB$24,CG$4-$D88+1),$F88-SUM($Z88:CF88)))))</f>
        <v/>
      </c>
      <c r="CH88" s="91">
        <f t="array" ref="CH88">IF(CH$4&lt;$D88,0,IF(CH$4&gt;$F$21,0,IF(CH$4=$F$21,$F88-SUM($Z88:CG88),MIN($F88*INDEX($AA$24:$DB$24,CH$4-$D88+1),$F88-SUM($Z88:CG88)))))</f>
        <v/>
      </c>
      <c r="CI88" s="91">
        <f t="array" ref="CI88">IF(CI$4&lt;$D88,0,IF(CI$4&gt;$F$21,0,IF(CI$4=$F$21,$F88-SUM($Z88:CH88),MIN($F88*INDEX($AA$24:$DB$24,CI$4-$D88+1),$F88-SUM($Z88:CH88)))))</f>
        <v/>
      </c>
      <c r="CJ88" s="91">
        <f t="array" ref="CJ88">IF(CJ$4&lt;$D88,0,IF(CJ$4&gt;$F$21,0,IF(CJ$4=$F$21,$F88-SUM($Z88:CI88),MIN($F88*INDEX($AA$24:$DB$24,CJ$4-$D88+1),$F88-SUM($Z88:CI88)))))</f>
        <v/>
      </c>
      <c r="CK88" s="91">
        <f t="array" ref="CK88">IF(CK$4&lt;$D88,0,IF(CK$4&gt;$F$21,0,IF(CK$4=$F$21,$F88-SUM($Z88:CJ88),MIN($F88*INDEX($AA$24:$DB$24,CK$4-$D88+1),$F88-SUM($Z88:CJ88)))))</f>
        <v/>
      </c>
      <c r="CL88" s="91">
        <f t="array" ref="CL88">IF(CL$4&lt;$D88,0,IF(CL$4&gt;$F$21,0,IF(CL$4=$F$21,$F88-SUM($Z88:CK88),MIN($F88*INDEX($AA$24:$DB$24,CL$4-$D88+1),$F88-SUM($Z88:CK88)))))</f>
        <v/>
      </c>
      <c r="CM88" s="91">
        <f t="array" ref="CM88">IF(CM$4&lt;$D88,0,IF(CM$4&gt;$F$21,0,IF(CM$4=$F$21,$F88-SUM($Z88:CL88),MIN($F88*INDEX($AA$24:$DB$24,CM$4-$D88+1),$F88-SUM($Z88:CL88)))))</f>
        <v/>
      </c>
      <c r="CN88" s="91">
        <f t="array" ref="CN88">IF(CN$4&lt;$D88,0,IF(CN$4&gt;$F$21,0,IF(CN$4=$F$21,$F88-SUM($Z88:CM88),MIN($F88*INDEX($AA$24:$DB$24,CN$4-$D88+1),$F88-SUM($Z88:CM88)))))</f>
        <v/>
      </c>
      <c r="CO88" s="91">
        <f t="array" ref="CO88">IF(CO$4&lt;$D88,0,IF(CO$4&gt;$F$21,0,IF(CO$4=$F$21,$F88-SUM($Z88:CN88),MIN($F88*INDEX($AA$24:$DB$24,CO$4-$D88+1),$F88-SUM($Z88:CN88)))))</f>
        <v/>
      </c>
      <c r="CP88" s="91">
        <f t="array" ref="CP88">IF(CP$4&lt;$D88,0,IF(CP$4&gt;$F$21,0,IF(CP$4=$F$21,$F88-SUM($Z88:CO88),MIN($F88*INDEX($AA$24:$DB$24,CP$4-$D88+1),$F88-SUM($Z88:CO88)))))</f>
        <v/>
      </c>
      <c r="CQ88" s="91">
        <f t="array" ref="CQ88">IF(CQ$4&lt;$D88,0,IF(CQ$4&gt;$F$21,0,IF(CQ$4=$F$21,$F88-SUM($Z88:CP88),MIN($F88*INDEX($AA$24:$DB$24,CQ$4-$D88+1),$F88-SUM($Z88:CP88)))))</f>
        <v/>
      </c>
      <c r="CR88" s="91">
        <f t="array" ref="CR88">IF(CR$4&lt;$D88,0,IF(CR$4&gt;$F$21,0,IF(CR$4=$F$21,$F88-SUM($Z88:CQ88),MIN($F88*INDEX($AA$24:$DB$24,CR$4-$D88+1),$F88-SUM($Z88:CQ88)))))</f>
        <v/>
      </c>
      <c r="CS88" s="91">
        <f t="array" ref="CS88">IF(CS$4&lt;$D88,0,IF(CS$4&gt;$F$21,0,IF(CS$4=$F$21,$F88-SUM($Z88:CR88),MIN($F88*INDEX($AA$24:$DB$24,CS$4-$D88+1),$F88-SUM($Z88:CR88)))))</f>
        <v/>
      </c>
      <c r="CT88" s="91">
        <f t="array" ref="CT88">IF(CT$4&lt;$D88,0,IF(CT$4&gt;$F$21,0,IF(CT$4=$F$21,$F88-SUM($Z88:CS88),MIN($F88*INDEX($AA$24:$DB$24,CT$4-$D88+1),$F88-SUM($Z88:CS88)))))</f>
        <v/>
      </c>
      <c r="CU88" s="91">
        <f t="array" ref="CU88">IF(CU$4&lt;$D88,0,IF(CU$4&gt;$F$21,0,IF(CU$4=$F$21,$F88-SUM($Z88:CT88),MIN($F88*INDEX($AA$24:$DB$24,CU$4-$D88+1),$F88-SUM($Z88:CT88)))))</f>
        <v/>
      </c>
      <c r="CV88" s="91">
        <f t="array" ref="CV88">IF(CV$4&lt;$D88,0,IF(CV$4&gt;$F$21,0,IF(CV$4=$F$21,$F88-SUM($Z88:CU88),MIN($F88*INDEX($AA$24:$DB$24,CV$4-$D88+1),$F88-SUM($Z88:CU88)))))</f>
        <v/>
      </c>
      <c r="CW88" s="91">
        <f t="array" ref="CW88">IF(CW$4&lt;$D88,0,IF(CW$4&gt;$F$21,0,IF(CW$4=$F$21,$F88-SUM($Z88:CV88),MIN($F88*INDEX($AA$24:$DB$24,CW$4-$D88+1),$F88-SUM($Z88:CV88)))))</f>
        <v/>
      </c>
      <c r="CX88" s="91">
        <f t="array" ref="CX88">IF(CX$4&lt;$D88,0,IF(CX$4&gt;$F$21,0,IF(CX$4=$F$21,$F88-SUM($Z88:CW88),MIN($F88*INDEX($AA$24:$DB$24,CX$4-$D88+1),$F88-SUM($Z88:CW88)))))</f>
        <v/>
      </c>
      <c r="CY88" s="91">
        <f t="array" ref="CY88">IF(CY$4&lt;$D88,0,IF(CY$4&gt;$F$21,0,IF(CY$4=$F$21,$F88-SUM($Z88:CX88),MIN($F88*INDEX($AA$24:$DB$24,CY$4-$D88+1),$F88-SUM($Z88:CX88)))))</f>
        <v/>
      </c>
      <c r="CZ88" s="91">
        <f t="array" ref="CZ88">IF(CZ$4&lt;$D88,0,IF(CZ$4&gt;$F$21,0,IF(CZ$4=$F$21,$F88-SUM($Z88:CY88),MIN($F88*INDEX($AA$24:$DB$24,CZ$4-$D88+1),$F88-SUM($Z88:CY88)))))</f>
        <v/>
      </c>
      <c r="DA88" s="91">
        <f t="array" ref="DA88">IF(DA$4&lt;$D88,0,IF(DA$4&gt;$F$21,0,IF(DA$4=$F$21,$F88-SUM($Z88:CZ88),MIN($F88*INDEX($AA$24:$DB$24,DA$4-$D88+1),$F88-SUM($Z88:CZ88)))))</f>
        <v/>
      </c>
      <c r="DB88" s="91">
        <f t="array" ref="DB88">IF(DB$4&lt;$D88,0,IF(DB$4&gt;$F$21,0,IF(DB$4=$F$21,$F88-SUM($Z88:DA88),MIN($F88*INDEX($AA$24:$DB$24,DB$4-$D88+1),$F88-SUM($Z88:DA88)))))</f>
        <v/>
      </c>
    </row>
    <row r="89" outlineLevel="3">
      <c r="D89" s="2" t="n">
        <v>64</v>
      </c>
      <c r="E89" s="2" t="inlineStr">
        <is>
          <t>Total Capex Year 64</t>
        </is>
      </c>
      <c r="F89" s="87" t="n">
        <v>0</v>
      </c>
      <c r="G89" s="87">
        <f>SUM(AA89:DB89)-F89</f>
        <v/>
      </c>
      <c r="AA89" s="91">
        <f t="array" ref="AA89">IF(AA$4&lt;$D89,0,IF(AA$4&gt;$F$21,0,IF(AA$4=$F$21,$F89-SUM($Z89:Z89),MIN($F89*INDEX($AA$24:$DB$24,AA$4-$D89+1),$F89-SUM($Z89:Z89)))))</f>
        <v/>
      </c>
      <c r="AB89" s="91">
        <f t="array" ref="AB89">IF(AB$4&lt;$D89,0,IF(AB$4&gt;$F$21,0,IF(AB$4=$F$21,$F89-SUM($Z89:AA89),MIN($F89*INDEX($AA$24:$DB$24,AB$4-$D89+1),$F89-SUM($Z89:AA89)))))</f>
        <v/>
      </c>
      <c r="AC89" s="91">
        <f t="array" ref="AC89">IF(AC$4&lt;$D89,0,IF(AC$4&gt;$F$21,0,IF(AC$4=$F$21,$F89-SUM($Z89:AB89),MIN($F89*INDEX($AA$24:$DB$24,AC$4-$D89+1),$F89-SUM($Z89:AB89)))))</f>
        <v/>
      </c>
      <c r="AD89" s="91">
        <f t="array" ref="AD89">IF(AD$4&lt;$D89,0,IF(AD$4&gt;$F$21,0,IF(AD$4=$F$21,$F89-SUM($Z89:AC89),MIN($F89*INDEX($AA$24:$DB$24,AD$4-$D89+1),$F89-SUM($Z89:AC89)))))</f>
        <v/>
      </c>
      <c r="AE89" s="91">
        <f t="array" ref="AE89">IF(AE$4&lt;$D89,0,IF(AE$4&gt;$F$21,0,IF(AE$4=$F$21,$F89-SUM($Z89:AD89),MIN($F89*INDEX($AA$24:$DB$24,AE$4-$D89+1),$F89-SUM($Z89:AD89)))))</f>
        <v/>
      </c>
      <c r="AF89" s="91">
        <f t="array" ref="AF89">IF(AF$4&lt;$D89,0,IF(AF$4&gt;$F$21,0,IF(AF$4=$F$21,$F89-SUM($Z89:AE89),MIN($F89*INDEX($AA$24:$DB$24,AF$4-$D89+1),$F89-SUM($Z89:AE89)))))</f>
        <v/>
      </c>
      <c r="AG89" s="91">
        <f t="array" ref="AG89">IF(AG$4&lt;$D89,0,IF(AG$4&gt;$F$21,0,IF(AG$4=$F$21,$F89-SUM($Z89:AF89),MIN($F89*INDEX($AA$24:$DB$24,AG$4-$D89+1),$F89-SUM($Z89:AF89)))))</f>
        <v/>
      </c>
      <c r="AH89" s="91">
        <f t="array" ref="AH89">IF(AH$4&lt;$D89,0,IF(AH$4&gt;$F$21,0,IF(AH$4=$F$21,$F89-SUM($Z89:AG89),MIN($F89*INDEX($AA$24:$DB$24,AH$4-$D89+1),$F89-SUM($Z89:AG89)))))</f>
        <v/>
      </c>
      <c r="AI89" s="91">
        <f t="array" ref="AI89">IF(AI$4&lt;$D89,0,IF(AI$4&gt;$F$21,0,IF(AI$4=$F$21,$F89-SUM($Z89:AH89),MIN($F89*INDEX($AA$24:$DB$24,AI$4-$D89+1),$F89-SUM($Z89:AH89)))))</f>
        <v/>
      </c>
      <c r="AJ89" s="91">
        <f t="array" ref="AJ89">IF(AJ$4&lt;$D89,0,IF(AJ$4&gt;$F$21,0,IF(AJ$4=$F$21,$F89-SUM($Z89:AI89),MIN($F89*INDEX($AA$24:$DB$24,AJ$4-$D89+1),$F89-SUM($Z89:AI89)))))</f>
        <v/>
      </c>
      <c r="AK89" s="91">
        <f t="array" ref="AK89">IF(AK$4&lt;$D89,0,IF(AK$4&gt;$F$21,0,IF(AK$4=$F$21,$F89-SUM($Z89:AJ89),MIN($F89*INDEX($AA$24:$DB$24,AK$4-$D89+1),$F89-SUM($Z89:AJ89)))))</f>
        <v/>
      </c>
      <c r="AL89" s="91">
        <f t="array" ref="AL89">IF(AL$4&lt;$D89,0,IF(AL$4&gt;$F$21,0,IF(AL$4=$F$21,$F89-SUM($Z89:AK89),MIN($F89*INDEX($AA$24:$DB$24,AL$4-$D89+1),$F89-SUM($Z89:AK89)))))</f>
        <v/>
      </c>
      <c r="AM89" s="91">
        <f t="array" ref="AM89">IF(AM$4&lt;$D89,0,IF(AM$4&gt;$F$21,0,IF(AM$4=$F$21,$F89-SUM($Z89:AL89),MIN($F89*INDEX($AA$24:$DB$24,AM$4-$D89+1),$F89-SUM($Z89:AL89)))))</f>
        <v/>
      </c>
      <c r="AN89" s="91">
        <f t="array" ref="AN89">IF(AN$4&lt;$D89,0,IF(AN$4&gt;$F$21,0,IF(AN$4=$F$21,$F89-SUM($Z89:AM89),MIN($F89*INDEX($AA$24:$DB$24,AN$4-$D89+1),$F89-SUM($Z89:AM89)))))</f>
        <v/>
      </c>
      <c r="AO89" s="91">
        <f t="array" ref="AO89">IF(AO$4&lt;$D89,0,IF(AO$4&gt;$F$21,0,IF(AO$4=$F$21,$F89-SUM($Z89:AN89),MIN($F89*INDEX($AA$24:$DB$24,AO$4-$D89+1),$F89-SUM($Z89:AN89)))))</f>
        <v/>
      </c>
      <c r="AP89" s="91">
        <f t="array" ref="AP89">IF(AP$4&lt;$D89,0,IF(AP$4&gt;$F$21,0,IF(AP$4=$F$21,$F89-SUM($Z89:AO89),MIN($F89*INDEX($AA$24:$DB$24,AP$4-$D89+1),$F89-SUM($Z89:AO89)))))</f>
        <v/>
      </c>
      <c r="AQ89" s="91">
        <f t="array" ref="AQ89">IF(AQ$4&lt;$D89,0,IF(AQ$4&gt;$F$21,0,IF(AQ$4=$F$21,$F89-SUM($Z89:AP89),MIN($F89*INDEX($AA$24:$DB$24,AQ$4-$D89+1),$F89-SUM($Z89:AP89)))))</f>
        <v/>
      </c>
      <c r="AR89" s="91">
        <f t="array" ref="AR89">IF(AR$4&lt;$D89,0,IF(AR$4&gt;$F$21,0,IF(AR$4=$F$21,$F89-SUM($Z89:AQ89),MIN($F89*INDEX($AA$24:$DB$24,AR$4-$D89+1),$F89-SUM($Z89:AQ89)))))</f>
        <v/>
      </c>
      <c r="AS89" s="91">
        <f t="array" ref="AS89">IF(AS$4&lt;$D89,0,IF(AS$4&gt;$F$21,0,IF(AS$4=$F$21,$F89-SUM($Z89:AR89),MIN($F89*INDEX($AA$24:$DB$24,AS$4-$D89+1),$F89-SUM($Z89:AR89)))))</f>
        <v/>
      </c>
      <c r="AT89" s="91">
        <f t="array" ref="AT89">IF(AT$4&lt;$D89,0,IF(AT$4&gt;$F$21,0,IF(AT$4=$F$21,$F89-SUM($Z89:AS89),MIN($F89*INDEX($AA$24:$DB$24,AT$4-$D89+1),$F89-SUM($Z89:AS89)))))</f>
        <v/>
      </c>
      <c r="AU89" s="91">
        <f t="array" ref="AU89">IF(AU$4&lt;$D89,0,IF(AU$4&gt;$F$21,0,IF(AU$4=$F$21,$F89-SUM($Z89:AT89),MIN($F89*INDEX($AA$24:$DB$24,AU$4-$D89+1),$F89-SUM($Z89:AT89)))))</f>
        <v/>
      </c>
      <c r="AV89" s="91">
        <f t="array" ref="AV89">IF(AV$4&lt;$D89,0,IF(AV$4&gt;$F$21,0,IF(AV$4=$F$21,$F89-SUM($Z89:AU89),MIN($F89*INDEX($AA$24:$DB$24,AV$4-$D89+1),$F89-SUM($Z89:AU89)))))</f>
        <v/>
      </c>
      <c r="AW89" s="91">
        <f t="array" ref="AW89">IF(AW$4&lt;$D89,0,IF(AW$4&gt;$F$21,0,IF(AW$4=$F$21,$F89-SUM($Z89:AV89),MIN($F89*INDEX($AA$24:$DB$24,AW$4-$D89+1),$F89-SUM($Z89:AV89)))))</f>
        <v/>
      </c>
      <c r="AX89" s="91">
        <f t="array" ref="AX89">IF(AX$4&lt;$D89,0,IF(AX$4&gt;$F$21,0,IF(AX$4=$F$21,$F89-SUM($Z89:AW89),MIN($F89*INDEX($AA$24:$DB$24,AX$4-$D89+1),$F89-SUM($Z89:AW89)))))</f>
        <v/>
      </c>
      <c r="AY89" s="91">
        <f t="array" ref="AY89">IF(AY$4&lt;$D89,0,IF(AY$4&gt;$F$21,0,IF(AY$4=$F$21,$F89-SUM($Z89:AX89),MIN($F89*INDEX($AA$24:$DB$24,AY$4-$D89+1),$F89-SUM($Z89:AX89)))))</f>
        <v/>
      </c>
      <c r="AZ89" s="91">
        <f t="array" ref="AZ89">IF(AZ$4&lt;$D89,0,IF(AZ$4&gt;$F$21,0,IF(AZ$4=$F$21,$F89-SUM($Z89:AY89),MIN($F89*INDEX($AA$24:$DB$24,AZ$4-$D89+1),$F89-SUM($Z89:AY89)))))</f>
        <v/>
      </c>
      <c r="BA89" s="91">
        <f t="array" ref="BA89">IF(BA$4&lt;$D89,0,IF(BA$4&gt;$F$21,0,IF(BA$4=$F$21,$F89-SUM($Z89:AZ89),MIN($F89*INDEX($AA$24:$DB$24,BA$4-$D89+1),$F89-SUM($Z89:AZ89)))))</f>
        <v/>
      </c>
      <c r="BB89" s="91">
        <f t="array" ref="BB89">IF(BB$4&lt;$D89,0,IF(BB$4&gt;$F$21,0,IF(BB$4=$F$21,$F89-SUM($Z89:BA89),MIN($F89*INDEX($AA$24:$DB$24,BB$4-$D89+1),$F89-SUM($Z89:BA89)))))</f>
        <v/>
      </c>
      <c r="BC89" s="91">
        <f t="array" ref="BC89">IF(BC$4&lt;$D89,0,IF(BC$4&gt;$F$21,0,IF(BC$4=$F$21,$F89-SUM($Z89:BB89),MIN($F89*INDEX($AA$24:$DB$24,BC$4-$D89+1),$F89-SUM($Z89:BB89)))))</f>
        <v/>
      </c>
      <c r="BD89" s="91">
        <f t="array" ref="BD89">IF(BD$4&lt;$D89,0,IF(BD$4&gt;$F$21,0,IF(BD$4=$F$21,$F89-SUM($Z89:BC89),MIN($F89*INDEX($AA$24:$DB$24,BD$4-$D89+1),$F89-SUM($Z89:BC89)))))</f>
        <v/>
      </c>
      <c r="BE89" s="91">
        <f t="array" ref="BE89">IF(BE$4&lt;$D89,0,IF(BE$4&gt;$F$21,0,IF(BE$4=$F$21,$F89-SUM($Z89:BD89),MIN($F89*INDEX($AA$24:$DB$24,BE$4-$D89+1),$F89-SUM($Z89:BD89)))))</f>
        <v/>
      </c>
      <c r="BF89" s="91">
        <f t="array" ref="BF89">IF(BF$4&lt;$D89,0,IF(BF$4&gt;$F$21,0,IF(BF$4=$F$21,$F89-SUM($Z89:BE89),MIN($F89*INDEX($AA$24:$DB$24,BF$4-$D89+1),$F89-SUM($Z89:BE89)))))</f>
        <v/>
      </c>
      <c r="BG89" s="91">
        <f t="array" ref="BG89">IF(BG$4&lt;$D89,0,IF(BG$4&gt;$F$21,0,IF(BG$4=$F$21,$F89-SUM($Z89:BF89),MIN($F89*INDEX($AA$24:$DB$24,BG$4-$D89+1),$F89-SUM($Z89:BF89)))))</f>
        <v/>
      </c>
      <c r="BH89" s="91">
        <f t="array" ref="BH89">IF(BH$4&lt;$D89,0,IF(BH$4&gt;$F$21,0,IF(BH$4=$F$21,$F89-SUM($Z89:BG89),MIN($F89*INDEX($AA$24:$DB$24,BH$4-$D89+1),$F89-SUM($Z89:BG89)))))</f>
        <v/>
      </c>
      <c r="BI89" s="91">
        <f t="array" ref="BI89">IF(BI$4&lt;$D89,0,IF(BI$4&gt;$F$21,0,IF(BI$4=$F$21,$F89-SUM($Z89:BH89),MIN($F89*INDEX($AA$24:$DB$24,BI$4-$D89+1),$F89-SUM($Z89:BH89)))))</f>
        <v/>
      </c>
      <c r="BJ89" s="91">
        <f t="array" ref="BJ89">IF(BJ$4&lt;$D89,0,IF(BJ$4&gt;$F$21,0,IF(BJ$4=$F$21,$F89-SUM($Z89:BI89),MIN($F89*INDEX($AA$24:$DB$24,BJ$4-$D89+1),$F89-SUM($Z89:BI89)))))</f>
        <v/>
      </c>
      <c r="BK89" s="91">
        <f t="array" ref="BK89">IF(BK$4&lt;$D89,0,IF(BK$4&gt;$F$21,0,IF(BK$4=$F$21,$F89-SUM($Z89:BJ89),MIN($F89*INDEX($AA$24:$DB$24,BK$4-$D89+1),$F89-SUM($Z89:BJ89)))))</f>
        <v/>
      </c>
      <c r="BL89" s="91">
        <f t="array" ref="BL89">IF(BL$4&lt;$D89,0,IF(BL$4&gt;$F$21,0,IF(BL$4=$F$21,$F89-SUM($Z89:BK89),MIN($F89*INDEX($AA$24:$DB$24,BL$4-$D89+1),$F89-SUM($Z89:BK89)))))</f>
        <v/>
      </c>
      <c r="BM89" s="91">
        <f t="array" ref="BM89">IF(BM$4&lt;$D89,0,IF(BM$4&gt;$F$21,0,IF(BM$4=$F$21,$F89-SUM($Z89:BL89),MIN($F89*INDEX($AA$24:$DB$24,BM$4-$D89+1),$F89-SUM($Z89:BL89)))))</f>
        <v/>
      </c>
      <c r="BN89" s="91">
        <f t="array" ref="BN89">IF(BN$4&lt;$D89,0,IF(BN$4&gt;$F$21,0,IF(BN$4=$F$21,$F89-SUM($Z89:BM89),MIN($F89*INDEX($AA$24:$DB$24,BN$4-$D89+1),$F89-SUM($Z89:BM89)))))</f>
        <v/>
      </c>
      <c r="BO89" s="91">
        <f t="array" ref="BO89">IF(BO$4&lt;$D89,0,IF(BO$4&gt;$F$21,0,IF(BO$4=$F$21,$F89-SUM($Z89:BN89),MIN($F89*INDEX($AA$24:$DB$24,BO$4-$D89+1),$F89-SUM($Z89:BN89)))))</f>
        <v/>
      </c>
      <c r="BP89" s="91">
        <f t="array" ref="BP89">IF(BP$4&lt;$D89,0,IF(BP$4&gt;$F$21,0,IF(BP$4=$F$21,$F89-SUM($Z89:BO89),MIN($F89*INDEX($AA$24:$DB$24,BP$4-$D89+1),$F89-SUM($Z89:BO89)))))</f>
        <v/>
      </c>
      <c r="BQ89" s="91">
        <f t="array" ref="BQ89">IF(BQ$4&lt;$D89,0,IF(BQ$4&gt;$F$21,0,IF(BQ$4=$F$21,$F89-SUM($Z89:BP89),MIN($F89*INDEX($AA$24:$DB$24,BQ$4-$D89+1),$F89-SUM($Z89:BP89)))))</f>
        <v/>
      </c>
      <c r="BR89" s="91">
        <f t="array" ref="BR89">IF(BR$4&lt;$D89,0,IF(BR$4&gt;$F$21,0,IF(BR$4=$F$21,$F89-SUM($Z89:BQ89),MIN($F89*INDEX($AA$24:$DB$24,BR$4-$D89+1),$F89-SUM($Z89:BQ89)))))</f>
        <v/>
      </c>
      <c r="BS89" s="91">
        <f t="array" ref="BS89">IF(BS$4&lt;$D89,0,IF(BS$4&gt;$F$21,0,IF(BS$4=$F$21,$F89-SUM($Z89:BR89),MIN($F89*INDEX($AA$24:$DB$24,BS$4-$D89+1),$F89-SUM($Z89:BR89)))))</f>
        <v/>
      </c>
      <c r="BT89" s="91">
        <f t="array" ref="BT89">IF(BT$4&lt;$D89,0,IF(BT$4&gt;$F$21,0,IF(BT$4=$F$21,$F89-SUM($Z89:BS89),MIN($F89*INDEX($AA$24:$DB$24,BT$4-$D89+1),$F89-SUM($Z89:BS89)))))</f>
        <v/>
      </c>
      <c r="BU89" s="91">
        <f t="array" ref="BU89">IF(BU$4&lt;$D89,0,IF(BU$4&gt;$F$21,0,IF(BU$4=$F$21,$F89-SUM($Z89:BT89),MIN($F89*INDEX($AA$24:$DB$24,BU$4-$D89+1),$F89-SUM($Z89:BT89)))))</f>
        <v/>
      </c>
      <c r="BV89" s="91">
        <f t="array" ref="BV89">IF(BV$4&lt;$D89,0,IF(BV$4&gt;$F$21,0,IF(BV$4=$F$21,$F89-SUM($Z89:BU89),MIN($F89*INDEX($AA$24:$DB$24,BV$4-$D89+1),$F89-SUM($Z89:BU89)))))</f>
        <v/>
      </c>
      <c r="BW89" s="91">
        <f t="array" ref="BW89">IF(BW$4&lt;$D89,0,IF(BW$4&gt;$F$21,0,IF(BW$4=$F$21,$F89-SUM($Z89:BV89),MIN($F89*INDEX($AA$24:$DB$24,BW$4-$D89+1),$F89-SUM($Z89:BV89)))))</f>
        <v/>
      </c>
      <c r="BX89" s="91">
        <f t="array" ref="BX89">IF(BX$4&lt;$D89,0,IF(BX$4&gt;$F$21,0,IF(BX$4=$F$21,$F89-SUM($Z89:BW89),MIN($F89*INDEX($AA$24:$DB$24,BX$4-$D89+1),$F89-SUM($Z89:BW89)))))</f>
        <v/>
      </c>
      <c r="BY89" s="91">
        <f t="array" ref="BY89">IF(BY$4&lt;$D89,0,IF(BY$4&gt;$F$21,0,IF(BY$4=$F$21,$F89-SUM($Z89:BX89),MIN($F89*INDEX($AA$24:$DB$24,BY$4-$D89+1),$F89-SUM($Z89:BX89)))))</f>
        <v/>
      </c>
      <c r="BZ89" s="91">
        <f t="array" ref="BZ89">IF(BZ$4&lt;$D89,0,IF(BZ$4&gt;$F$21,0,IF(BZ$4=$F$21,$F89-SUM($Z89:BY89),MIN($F89*INDEX($AA$24:$DB$24,BZ$4-$D89+1),$F89-SUM($Z89:BY89)))))</f>
        <v/>
      </c>
      <c r="CA89" s="91">
        <f t="array" ref="CA89">IF(CA$4&lt;$D89,0,IF(CA$4&gt;$F$21,0,IF(CA$4=$F$21,$F89-SUM($Z89:BZ89),MIN($F89*INDEX($AA$24:$DB$24,CA$4-$D89+1),$F89-SUM($Z89:BZ89)))))</f>
        <v/>
      </c>
      <c r="CB89" s="91">
        <f t="array" ref="CB89">IF(CB$4&lt;$D89,0,IF(CB$4&gt;$F$21,0,IF(CB$4=$F$21,$F89-SUM($Z89:CA89),MIN($F89*INDEX($AA$24:$DB$24,CB$4-$D89+1),$F89-SUM($Z89:CA89)))))</f>
        <v/>
      </c>
      <c r="CC89" s="91">
        <f t="array" ref="CC89">IF(CC$4&lt;$D89,0,IF(CC$4&gt;$F$21,0,IF(CC$4=$F$21,$F89-SUM($Z89:CB89),MIN($F89*INDEX($AA$24:$DB$24,CC$4-$D89+1),$F89-SUM($Z89:CB89)))))</f>
        <v/>
      </c>
      <c r="CD89" s="91">
        <f t="array" ref="CD89">IF(CD$4&lt;$D89,0,IF(CD$4&gt;$F$21,0,IF(CD$4=$F$21,$F89-SUM($Z89:CC89),MIN($F89*INDEX($AA$24:$DB$24,CD$4-$D89+1),$F89-SUM($Z89:CC89)))))</f>
        <v/>
      </c>
      <c r="CE89" s="91">
        <f t="array" ref="CE89">IF(CE$4&lt;$D89,0,IF(CE$4&gt;$F$21,0,IF(CE$4=$F$21,$F89-SUM($Z89:CD89),MIN($F89*INDEX($AA$24:$DB$24,CE$4-$D89+1),$F89-SUM($Z89:CD89)))))</f>
        <v/>
      </c>
      <c r="CF89" s="91">
        <f t="array" ref="CF89">IF(CF$4&lt;$D89,0,IF(CF$4&gt;$F$21,0,IF(CF$4=$F$21,$F89-SUM($Z89:CE89),MIN($F89*INDEX($AA$24:$DB$24,CF$4-$D89+1),$F89-SUM($Z89:CE89)))))</f>
        <v/>
      </c>
      <c r="CG89" s="91">
        <f t="array" ref="CG89">IF(CG$4&lt;$D89,0,IF(CG$4&gt;$F$21,0,IF(CG$4=$F$21,$F89-SUM($Z89:CF89),MIN($F89*INDEX($AA$24:$DB$24,CG$4-$D89+1),$F89-SUM($Z89:CF89)))))</f>
        <v/>
      </c>
      <c r="CH89" s="91">
        <f t="array" ref="CH89">IF(CH$4&lt;$D89,0,IF(CH$4&gt;$F$21,0,IF(CH$4=$F$21,$F89-SUM($Z89:CG89),MIN($F89*INDEX($AA$24:$DB$24,CH$4-$D89+1),$F89-SUM($Z89:CG89)))))</f>
        <v/>
      </c>
      <c r="CI89" s="91">
        <f t="array" ref="CI89">IF(CI$4&lt;$D89,0,IF(CI$4&gt;$F$21,0,IF(CI$4=$F$21,$F89-SUM($Z89:CH89),MIN($F89*INDEX($AA$24:$DB$24,CI$4-$D89+1),$F89-SUM($Z89:CH89)))))</f>
        <v/>
      </c>
      <c r="CJ89" s="91">
        <f t="array" ref="CJ89">IF(CJ$4&lt;$D89,0,IF(CJ$4&gt;$F$21,0,IF(CJ$4=$F$21,$F89-SUM($Z89:CI89),MIN($F89*INDEX($AA$24:$DB$24,CJ$4-$D89+1),$F89-SUM($Z89:CI89)))))</f>
        <v/>
      </c>
      <c r="CK89" s="91">
        <f t="array" ref="CK89">IF(CK$4&lt;$D89,0,IF(CK$4&gt;$F$21,0,IF(CK$4=$F$21,$F89-SUM($Z89:CJ89),MIN($F89*INDEX($AA$24:$DB$24,CK$4-$D89+1),$F89-SUM($Z89:CJ89)))))</f>
        <v/>
      </c>
      <c r="CL89" s="91">
        <f t="array" ref="CL89">IF(CL$4&lt;$D89,0,IF(CL$4&gt;$F$21,0,IF(CL$4=$F$21,$F89-SUM($Z89:CK89),MIN($F89*INDEX($AA$24:$DB$24,CL$4-$D89+1),$F89-SUM($Z89:CK89)))))</f>
        <v/>
      </c>
      <c r="CM89" s="91">
        <f t="array" ref="CM89">IF(CM$4&lt;$D89,0,IF(CM$4&gt;$F$21,0,IF(CM$4=$F$21,$F89-SUM($Z89:CL89),MIN($F89*INDEX($AA$24:$DB$24,CM$4-$D89+1),$F89-SUM($Z89:CL89)))))</f>
        <v/>
      </c>
      <c r="CN89" s="91">
        <f t="array" ref="CN89">IF(CN$4&lt;$D89,0,IF(CN$4&gt;$F$21,0,IF(CN$4=$F$21,$F89-SUM($Z89:CM89),MIN($F89*INDEX($AA$24:$DB$24,CN$4-$D89+1),$F89-SUM($Z89:CM89)))))</f>
        <v/>
      </c>
      <c r="CO89" s="91">
        <f t="array" ref="CO89">IF(CO$4&lt;$D89,0,IF(CO$4&gt;$F$21,0,IF(CO$4=$F$21,$F89-SUM($Z89:CN89),MIN($F89*INDEX($AA$24:$DB$24,CO$4-$D89+1),$F89-SUM($Z89:CN89)))))</f>
        <v/>
      </c>
      <c r="CP89" s="91">
        <f t="array" ref="CP89">IF(CP$4&lt;$D89,0,IF(CP$4&gt;$F$21,0,IF(CP$4=$F$21,$F89-SUM($Z89:CO89),MIN($F89*INDEX($AA$24:$DB$24,CP$4-$D89+1),$F89-SUM($Z89:CO89)))))</f>
        <v/>
      </c>
      <c r="CQ89" s="91">
        <f t="array" ref="CQ89">IF(CQ$4&lt;$D89,0,IF(CQ$4&gt;$F$21,0,IF(CQ$4=$F$21,$F89-SUM($Z89:CP89),MIN($F89*INDEX($AA$24:$DB$24,CQ$4-$D89+1),$F89-SUM($Z89:CP89)))))</f>
        <v/>
      </c>
      <c r="CR89" s="91">
        <f t="array" ref="CR89">IF(CR$4&lt;$D89,0,IF(CR$4&gt;$F$21,0,IF(CR$4=$F$21,$F89-SUM($Z89:CQ89),MIN($F89*INDEX($AA$24:$DB$24,CR$4-$D89+1),$F89-SUM($Z89:CQ89)))))</f>
        <v/>
      </c>
      <c r="CS89" s="91">
        <f t="array" ref="CS89">IF(CS$4&lt;$D89,0,IF(CS$4&gt;$F$21,0,IF(CS$4=$F$21,$F89-SUM($Z89:CR89),MIN($F89*INDEX($AA$24:$DB$24,CS$4-$D89+1),$F89-SUM($Z89:CR89)))))</f>
        <v/>
      </c>
      <c r="CT89" s="91">
        <f t="array" ref="CT89">IF(CT$4&lt;$D89,0,IF(CT$4&gt;$F$21,0,IF(CT$4=$F$21,$F89-SUM($Z89:CS89),MIN($F89*INDEX($AA$24:$DB$24,CT$4-$D89+1),$F89-SUM($Z89:CS89)))))</f>
        <v/>
      </c>
      <c r="CU89" s="91">
        <f t="array" ref="CU89">IF(CU$4&lt;$D89,0,IF(CU$4&gt;$F$21,0,IF(CU$4=$F$21,$F89-SUM($Z89:CT89),MIN($F89*INDEX($AA$24:$DB$24,CU$4-$D89+1),$F89-SUM($Z89:CT89)))))</f>
        <v/>
      </c>
      <c r="CV89" s="91">
        <f t="array" ref="CV89">IF(CV$4&lt;$D89,0,IF(CV$4&gt;$F$21,0,IF(CV$4=$F$21,$F89-SUM($Z89:CU89),MIN($F89*INDEX($AA$24:$DB$24,CV$4-$D89+1),$F89-SUM($Z89:CU89)))))</f>
        <v/>
      </c>
      <c r="CW89" s="91">
        <f t="array" ref="CW89">IF(CW$4&lt;$D89,0,IF(CW$4&gt;$F$21,0,IF(CW$4=$F$21,$F89-SUM($Z89:CV89),MIN($F89*INDEX($AA$24:$DB$24,CW$4-$D89+1),$F89-SUM($Z89:CV89)))))</f>
        <v/>
      </c>
      <c r="CX89" s="91">
        <f t="array" ref="CX89">IF(CX$4&lt;$D89,0,IF(CX$4&gt;$F$21,0,IF(CX$4=$F$21,$F89-SUM($Z89:CW89),MIN($F89*INDEX($AA$24:$DB$24,CX$4-$D89+1),$F89-SUM($Z89:CW89)))))</f>
        <v/>
      </c>
      <c r="CY89" s="91">
        <f t="array" ref="CY89">IF(CY$4&lt;$D89,0,IF(CY$4&gt;$F$21,0,IF(CY$4=$F$21,$F89-SUM($Z89:CX89),MIN($F89*INDEX($AA$24:$DB$24,CY$4-$D89+1),$F89-SUM($Z89:CX89)))))</f>
        <v/>
      </c>
      <c r="CZ89" s="91">
        <f t="array" ref="CZ89">IF(CZ$4&lt;$D89,0,IF(CZ$4&gt;$F$21,0,IF(CZ$4=$F$21,$F89-SUM($Z89:CY89),MIN($F89*INDEX($AA$24:$DB$24,CZ$4-$D89+1),$F89-SUM($Z89:CY89)))))</f>
        <v/>
      </c>
      <c r="DA89" s="91">
        <f t="array" ref="DA89">IF(DA$4&lt;$D89,0,IF(DA$4&gt;$F$21,0,IF(DA$4=$F$21,$F89-SUM($Z89:CZ89),MIN($F89*INDEX($AA$24:$DB$24,DA$4-$D89+1),$F89-SUM($Z89:CZ89)))))</f>
        <v/>
      </c>
      <c r="DB89" s="91">
        <f t="array" ref="DB89">IF(DB$4&lt;$D89,0,IF(DB$4&gt;$F$21,0,IF(DB$4=$F$21,$F89-SUM($Z89:DA89),MIN($F89*INDEX($AA$24:$DB$24,DB$4-$D89+1),$F89-SUM($Z89:DA89)))))</f>
        <v/>
      </c>
    </row>
    <row r="90" outlineLevel="3">
      <c r="D90" s="2" t="n">
        <v>65</v>
      </c>
      <c r="E90" s="2" t="inlineStr">
        <is>
          <t>Total Capex Year 65</t>
        </is>
      </c>
      <c r="F90" s="87" t="n">
        <v>0</v>
      </c>
      <c r="G90" s="87">
        <f>SUM(AA90:DB90)-F90</f>
        <v/>
      </c>
      <c r="AA90" s="91">
        <f t="array" ref="AA90">IF(AA$4&lt;$D90,0,IF(AA$4&gt;$F$21,0,IF(AA$4=$F$21,$F90-SUM($Z90:Z90),MIN($F90*INDEX($AA$24:$DB$24,AA$4-$D90+1),$F90-SUM($Z90:Z90)))))</f>
        <v/>
      </c>
      <c r="AB90" s="91">
        <f t="array" ref="AB90">IF(AB$4&lt;$D90,0,IF(AB$4&gt;$F$21,0,IF(AB$4=$F$21,$F90-SUM($Z90:AA90),MIN($F90*INDEX($AA$24:$DB$24,AB$4-$D90+1),$F90-SUM($Z90:AA90)))))</f>
        <v/>
      </c>
      <c r="AC90" s="91">
        <f t="array" ref="AC90">IF(AC$4&lt;$D90,0,IF(AC$4&gt;$F$21,0,IF(AC$4=$F$21,$F90-SUM($Z90:AB90),MIN($F90*INDEX($AA$24:$DB$24,AC$4-$D90+1),$F90-SUM($Z90:AB90)))))</f>
        <v/>
      </c>
      <c r="AD90" s="91">
        <f t="array" ref="AD90">IF(AD$4&lt;$D90,0,IF(AD$4&gt;$F$21,0,IF(AD$4=$F$21,$F90-SUM($Z90:AC90),MIN($F90*INDEX($AA$24:$DB$24,AD$4-$D90+1),$F90-SUM($Z90:AC90)))))</f>
        <v/>
      </c>
      <c r="AE90" s="91">
        <f t="array" ref="AE90">IF(AE$4&lt;$D90,0,IF(AE$4&gt;$F$21,0,IF(AE$4=$F$21,$F90-SUM($Z90:AD90),MIN($F90*INDEX($AA$24:$DB$24,AE$4-$D90+1),$F90-SUM($Z90:AD90)))))</f>
        <v/>
      </c>
      <c r="AF90" s="91">
        <f t="array" ref="AF90">IF(AF$4&lt;$D90,0,IF(AF$4&gt;$F$21,0,IF(AF$4=$F$21,$F90-SUM($Z90:AE90),MIN($F90*INDEX($AA$24:$DB$24,AF$4-$D90+1),$F90-SUM($Z90:AE90)))))</f>
        <v/>
      </c>
      <c r="AG90" s="91">
        <f t="array" ref="AG90">IF(AG$4&lt;$D90,0,IF(AG$4&gt;$F$21,0,IF(AG$4=$F$21,$F90-SUM($Z90:AF90),MIN($F90*INDEX($AA$24:$DB$24,AG$4-$D90+1),$F90-SUM($Z90:AF90)))))</f>
        <v/>
      </c>
      <c r="AH90" s="91">
        <f t="array" ref="AH90">IF(AH$4&lt;$D90,0,IF(AH$4&gt;$F$21,0,IF(AH$4=$F$21,$F90-SUM($Z90:AG90),MIN($F90*INDEX($AA$24:$DB$24,AH$4-$D90+1),$F90-SUM($Z90:AG90)))))</f>
        <v/>
      </c>
      <c r="AI90" s="91">
        <f t="array" ref="AI90">IF(AI$4&lt;$D90,0,IF(AI$4&gt;$F$21,0,IF(AI$4=$F$21,$F90-SUM($Z90:AH90),MIN($F90*INDEX($AA$24:$DB$24,AI$4-$D90+1),$F90-SUM($Z90:AH90)))))</f>
        <v/>
      </c>
      <c r="AJ90" s="91">
        <f t="array" ref="AJ90">IF(AJ$4&lt;$D90,0,IF(AJ$4&gt;$F$21,0,IF(AJ$4=$F$21,$F90-SUM($Z90:AI90),MIN($F90*INDEX($AA$24:$DB$24,AJ$4-$D90+1),$F90-SUM($Z90:AI90)))))</f>
        <v/>
      </c>
      <c r="AK90" s="91">
        <f t="array" ref="AK90">IF(AK$4&lt;$D90,0,IF(AK$4&gt;$F$21,0,IF(AK$4=$F$21,$F90-SUM($Z90:AJ90),MIN($F90*INDEX($AA$24:$DB$24,AK$4-$D90+1),$F90-SUM($Z90:AJ90)))))</f>
        <v/>
      </c>
      <c r="AL90" s="91">
        <f t="array" ref="AL90">IF(AL$4&lt;$D90,0,IF(AL$4&gt;$F$21,0,IF(AL$4=$F$21,$F90-SUM($Z90:AK90),MIN($F90*INDEX($AA$24:$DB$24,AL$4-$D90+1),$F90-SUM($Z90:AK90)))))</f>
        <v/>
      </c>
      <c r="AM90" s="91">
        <f t="array" ref="AM90">IF(AM$4&lt;$D90,0,IF(AM$4&gt;$F$21,0,IF(AM$4=$F$21,$F90-SUM($Z90:AL90),MIN($F90*INDEX($AA$24:$DB$24,AM$4-$D90+1),$F90-SUM($Z90:AL90)))))</f>
        <v/>
      </c>
      <c r="AN90" s="91">
        <f t="array" ref="AN90">IF(AN$4&lt;$D90,0,IF(AN$4&gt;$F$21,0,IF(AN$4=$F$21,$F90-SUM($Z90:AM90),MIN($F90*INDEX($AA$24:$DB$24,AN$4-$D90+1),$F90-SUM($Z90:AM90)))))</f>
        <v/>
      </c>
      <c r="AO90" s="91">
        <f t="array" ref="AO90">IF(AO$4&lt;$D90,0,IF(AO$4&gt;$F$21,0,IF(AO$4=$F$21,$F90-SUM($Z90:AN90),MIN($F90*INDEX($AA$24:$DB$24,AO$4-$D90+1),$F90-SUM($Z90:AN90)))))</f>
        <v/>
      </c>
      <c r="AP90" s="91">
        <f t="array" ref="AP90">IF(AP$4&lt;$D90,0,IF(AP$4&gt;$F$21,0,IF(AP$4=$F$21,$F90-SUM($Z90:AO90),MIN($F90*INDEX($AA$24:$DB$24,AP$4-$D90+1),$F90-SUM($Z90:AO90)))))</f>
        <v/>
      </c>
      <c r="AQ90" s="91">
        <f t="array" ref="AQ90">IF(AQ$4&lt;$D90,0,IF(AQ$4&gt;$F$21,0,IF(AQ$4=$F$21,$F90-SUM($Z90:AP90),MIN($F90*INDEX($AA$24:$DB$24,AQ$4-$D90+1),$F90-SUM($Z90:AP90)))))</f>
        <v/>
      </c>
      <c r="AR90" s="91">
        <f t="array" ref="AR90">IF(AR$4&lt;$D90,0,IF(AR$4&gt;$F$21,0,IF(AR$4=$F$21,$F90-SUM($Z90:AQ90),MIN($F90*INDEX($AA$24:$DB$24,AR$4-$D90+1),$F90-SUM($Z90:AQ90)))))</f>
        <v/>
      </c>
      <c r="AS90" s="91">
        <f t="array" ref="AS90">IF(AS$4&lt;$D90,0,IF(AS$4&gt;$F$21,0,IF(AS$4=$F$21,$F90-SUM($Z90:AR90),MIN($F90*INDEX($AA$24:$DB$24,AS$4-$D90+1),$F90-SUM($Z90:AR90)))))</f>
        <v/>
      </c>
      <c r="AT90" s="91">
        <f t="array" ref="AT90">IF(AT$4&lt;$D90,0,IF(AT$4&gt;$F$21,0,IF(AT$4=$F$21,$F90-SUM($Z90:AS90),MIN($F90*INDEX($AA$24:$DB$24,AT$4-$D90+1),$F90-SUM($Z90:AS90)))))</f>
        <v/>
      </c>
      <c r="AU90" s="91">
        <f t="array" ref="AU90">IF(AU$4&lt;$D90,0,IF(AU$4&gt;$F$21,0,IF(AU$4=$F$21,$F90-SUM($Z90:AT90),MIN($F90*INDEX($AA$24:$DB$24,AU$4-$D90+1),$F90-SUM($Z90:AT90)))))</f>
        <v/>
      </c>
      <c r="AV90" s="91">
        <f t="array" ref="AV90">IF(AV$4&lt;$D90,0,IF(AV$4&gt;$F$21,0,IF(AV$4=$F$21,$F90-SUM($Z90:AU90),MIN($F90*INDEX($AA$24:$DB$24,AV$4-$D90+1),$F90-SUM($Z90:AU90)))))</f>
        <v/>
      </c>
      <c r="AW90" s="91">
        <f t="array" ref="AW90">IF(AW$4&lt;$D90,0,IF(AW$4&gt;$F$21,0,IF(AW$4=$F$21,$F90-SUM($Z90:AV90),MIN($F90*INDEX($AA$24:$DB$24,AW$4-$D90+1),$F90-SUM($Z90:AV90)))))</f>
        <v/>
      </c>
      <c r="AX90" s="91">
        <f t="array" ref="AX90">IF(AX$4&lt;$D90,0,IF(AX$4&gt;$F$21,0,IF(AX$4=$F$21,$F90-SUM($Z90:AW90),MIN($F90*INDEX($AA$24:$DB$24,AX$4-$D90+1),$F90-SUM($Z90:AW90)))))</f>
        <v/>
      </c>
      <c r="AY90" s="91">
        <f t="array" ref="AY90">IF(AY$4&lt;$D90,0,IF(AY$4&gt;$F$21,0,IF(AY$4=$F$21,$F90-SUM($Z90:AX90),MIN($F90*INDEX($AA$24:$DB$24,AY$4-$D90+1),$F90-SUM($Z90:AX90)))))</f>
        <v/>
      </c>
      <c r="AZ90" s="91">
        <f t="array" ref="AZ90">IF(AZ$4&lt;$D90,0,IF(AZ$4&gt;$F$21,0,IF(AZ$4=$F$21,$F90-SUM($Z90:AY90),MIN($F90*INDEX($AA$24:$DB$24,AZ$4-$D90+1),$F90-SUM($Z90:AY90)))))</f>
        <v/>
      </c>
      <c r="BA90" s="91">
        <f t="array" ref="BA90">IF(BA$4&lt;$D90,0,IF(BA$4&gt;$F$21,0,IF(BA$4=$F$21,$F90-SUM($Z90:AZ90),MIN($F90*INDEX($AA$24:$DB$24,BA$4-$D90+1),$F90-SUM($Z90:AZ90)))))</f>
        <v/>
      </c>
      <c r="BB90" s="91">
        <f t="array" ref="BB90">IF(BB$4&lt;$D90,0,IF(BB$4&gt;$F$21,0,IF(BB$4=$F$21,$F90-SUM($Z90:BA90),MIN($F90*INDEX($AA$24:$DB$24,BB$4-$D90+1),$F90-SUM($Z90:BA90)))))</f>
        <v/>
      </c>
      <c r="BC90" s="91">
        <f t="array" ref="BC90">IF(BC$4&lt;$D90,0,IF(BC$4&gt;$F$21,0,IF(BC$4=$F$21,$F90-SUM($Z90:BB90),MIN($F90*INDEX($AA$24:$DB$24,BC$4-$D90+1),$F90-SUM($Z90:BB90)))))</f>
        <v/>
      </c>
      <c r="BD90" s="91">
        <f t="array" ref="BD90">IF(BD$4&lt;$D90,0,IF(BD$4&gt;$F$21,0,IF(BD$4=$F$21,$F90-SUM($Z90:BC90),MIN($F90*INDEX($AA$24:$DB$24,BD$4-$D90+1),$F90-SUM($Z90:BC90)))))</f>
        <v/>
      </c>
      <c r="BE90" s="91">
        <f t="array" ref="BE90">IF(BE$4&lt;$D90,0,IF(BE$4&gt;$F$21,0,IF(BE$4=$F$21,$F90-SUM($Z90:BD90),MIN($F90*INDEX($AA$24:$DB$24,BE$4-$D90+1),$F90-SUM($Z90:BD90)))))</f>
        <v/>
      </c>
      <c r="BF90" s="91">
        <f t="array" ref="BF90">IF(BF$4&lt;$D90,0,IF(BF$4&gt;$F$21,0,IF(BF$4=$F$21,$F90-SUM($Z90:BE90),MIN($F90*INDEX($AA$24:$DB$24,BF$4-$D90+1),$F90-SUM($Z90:BE90)))))</f>
        <v/>
      </c>
      <c r="BG90" s="91">
        <f t="array" ref="BG90">IF(BG$4&lt;$D90,0,IF(BG$4&gt;$F$21,0,IF(BG$4=$F$21,$F90-SUM($Z90:BF90),MIN($F90*INDEX($AA$24:$DB$24,BG$4-$D90+1),$F90-SUM($Z90:BF90)))))</f>
        <v/>
      </c>
      <c r="BH90" s="91">
        <f t="array" ref="BH90">IF(BH$4&lt;$D90,0,IF(BH$4&gt;$F$21,0,IF(BH$4=$F$21,$F90-SUM($Z90:BG90),MIN($F90*INDEX($AA$24:$DB$24,BH$4-$D90+1),$F90-SUM($Z90:BG90)))))</f>
        <v/>
      </c>
      <c r="BI90" s="91">
        <f t="array" ref="BI90">IF(BI$4&lt;$D90,0,IF(BI$4&gt;$F$21,0,IF(BI$4=$F$21,$F90-SUM($Z90:BH90),MIN($F90*INDEX($AA$24:$DB$24,BI$4-$D90+1),$F90-SUM($Z90:BH90)))))</f>
        <v/>
      </c>
      <c r="BJ90" s="91">
        <f t="array" ref="BJ90">IF(BJ$4&lt;$D90,0,IF(BJ$4&gt;$F$21,0,IF(BJ$4=$F$21,$F90-SUM($Z90:BI90),MIN($F90*INDEX($AA$24:$DB$24,BJ$4-$D90+1),$F90-SUM($Z90:BI90)))))</f>
        <v/>
      </c>
      <c r="BK90" s="91">
        <f t="array" ref="BK90">IF(BK$4&lt;$D90,0,IF(BK$4&gt;$F$21,0,IF(BK$4=$F$21,$F90-SUM($Z90:BJ90),MIN($F90*INDEX($AA$24:$DB$24,BK$4-$D90+1),$F90-SUM($Z90:BJ90)))))</f>
        <v/>
      </c>
      <c r="BL90" s="91">
        <f t="array" ref="BL90">IF(BL$4&lt;$D90,0,IF(BL$4&gt;$F$21,0,IF(BL$4=$F$21,$F90-SUM($Z90:BK90),MIN($F90*INDEX($AA$24:$DB$24,BL$4-$D90+1),$F90-SUM($Z90:BK90)))))</f>
        <v/>
      </c>
      <c r="BM90" s="91">
        <f t="array" ref="BM90">IF(BM$4&lt;$D90,0,IF(BM$4&gt;$F$21,0,IF(BM$4=$F$21,$F90-SUM($Z90:BL90),MIN($F90*INDEX($AA$24:$DB$24,BM$4-$D90+1),$F90-SUM($Z90:BL90)))))</f>
        <v/>
      </c>
      <c r="BN90" s="91">
        <f t="array" ref="BN90">IF(BN$4&lt;$D90,0,IF(BN$4&gt;$F$21,0,IF(BN$4=$F$21,$F90-SUM($Z90:BM90),MIN($F90*INDEX($AA$24:$DB$24,BN$4-$D90+1),$F90-SUM($Z90:BM90)))))</f>
        <v/>
      </c>
      <c r="BO90" s="91">
        <f t="array" ref="BO90">IF(BO$4&lt;$D90,0,IF(BO$4&gt;$F$21,0,IF(BO$4=$F$21,$F90-SUM($Z90:BN90),MIN($F90*INDEX($AA$24:$DB$24,BO$4-$D90+1),$F90-SUM($Z90:BN90)))))</f>
        <v/>
      </c>
      <c r="BP90" s="91">
        <f t="array" ref="BP90">IF(BP$4&lt;$D90,0,IF(BP$4&gt;$F$21,0,IF(BP$4=$F$21,$F90-SUM($Z90:BO90),MIN($F90*INDEX($AA$24:$DB$24,BP$4-$D90+1),$F90-SUM($Z90:BO90)))))</f>
        <v/>
      </c>
      <c r="BQ90" s="91">
        <f t="array" ref="BQ90">IF(BQ$4&lt;$D90,0,IF(BQ$4&gt;$F$21,0,IF(BQ$4=$F$21,$F90-SUM($Z90:BP90),MIN($F90*INDEX($AA$24:$DB$24,BQ$4-$D90+1),$F90-SUM($Z90:BP90)))))</f>
        <v/>
      </c>
      <c r="BR90" s="91">
        <f t="array" ref="BR90">IF(BR$4&lt;$D90,0,IF(BR$4&gt;$F$21,0,IF(BR$4=$F$21,$F90-SUM($Z90:BQ90),MIN($F90*INDEX($AA$24:$DB$24,BR$4-$D90+1),$F90-SUM($Z90:BQ90)))))</f>
        <v/>
      </c>
      <c r="BS90" s="91">
        <f t="array" ref="BS90">IF(BS$4&lt;$D90,0,IF(BS$4&gt;$F$21,0,IF(BS$4=$F$21,$F90-SUM($Z90:BR90),MIN($F90*INDEX($AA$24:$DB$24,BS$4-$D90+1),$F90-SUM($Z90:BR90)))))</f>
        <v/>
      </c>
      <c r="BT90" s="91">
        <f t="array" ref="BT90">IF(BT$4&lt;$D90,0,IF(BT$4&gt;$F$21,0,IF(BT$4=$F$21,$F90-SUM($Z90:BS90),MIN($F90*INDEX($AA$24:$DB$24,BT$4-$D90+1),$F90-SUM($Z90:BS90)))))</f>
        <v/>
      </c>
      <c r="BU90" s="91">
        <f t="array" ref="BU90">IF(BU$4&lt;$D90,0,IF(BU$4&gt;$F$21,0,IF(BU$4=$F$21,$F90-SUM($Z90:BT90),MIN($F90*INDEX($AA$24:$DB$24,BU$4-$D90+1),$F90-SUM($Z90:BT90)))))</f>
        <v/>
      </c>
      <c r="BV90" s="91">
        <f t="array" ref="BV90">IF(BV$4&lt;$D90,0,IF(BV$4&gt;$F$21,0,IF(BV$4=$F$21,$F90-SUM($Z90:BU90),MIN($F90*INDEX($AA$24:$DB$24,BV$4-$D90+1),$F90-SUM($Z90:BU90)))))</f>
        <v/>
      </c>
      <c r="BW90" s="91">
        <f t="array" ref="BW90">IF(BW$4&lt;$D90,0,IF(BW$4&gt;$F$21,0,IF(BW$4=$F$21,$F90-SUM($Z90:BV90),MIN($F90*INDEX($AA$24:$DB$24,BW$4-$D90+1),$F90-SUM($Z90:BV90)))))</f>
        <v/>
      </c>
      <c r="BX90" s="91">
        <f t="array" ref="BX90">IF(BX$4&lt;$D90,0,IF(BX$4&gt;$F$21,0,IF(BX$4=$F$21,$F90-SUM($Z90:BW90),MIN($F90*INDEX($AA$24:$DB$24,BX$4-$D90+1),$F90-SUM($Z90:BW90)))))</f>
        <v/>
      </c>
      <c r="BY90" s="91">
        <f t="array" ref="BY90">IF(BY$4&lt;$D90,0,IF(BY$4&gt;$F$21,0,IF(BY$4=$F$21,$F90-SUM($Z90:BX90),MIN($F90*INDEX($AA$24:$DB$24,BY$4-$D90+1),$F90-SUM($Z90:BX90)))))</f>
        <v/>
      </c>
      <c r="BZ90" s="91">
        <f t="array" ref="BZ90">IF(BZ$4&lt;$D90,0,IF(BZ$4&gt;$F$21,0,IF(BZ$4=$F$21,$F90-SUM($Z90:BY90),MIN($F90*INDEX($AA$24:$DB$24,BZ$4-$D90+1),$F90-SUM($Z90:BY90)))))</f>
        <v/>
      </c>
      <c r="CA90" s="91">
        <f t="array" ref="CA90">IF(CA$4&lt;$D90,0,IF(CA$4&gt;$F$21,0,IF(CA$4=$F$21,$F90-SUM($Z90:BZ90),MIN($F90*INDEX($AA$24:$DB$24,CA$4-$D90+1),$F90-SUM($Z90:BZ90)))))</f>
        <v/>
      </c>
      <c r="CB90" s="91">
        <f t="array" ref="CB90">IF(CB$4&lt;$D90,0,IF(CB$4&gt;$F$21,0,IF(CB$4=$F$21,$F90-SUM($Z90:CA90),MIN($F90*INDEX($AA$24:$DB$24,CB$4-$D90+1),$F90-SUM($Z90:CA90)))))</f>
        <v/>
      </c>
      <c r="CC90" s="91">
        <f t="array" ref="CC90">IF(CC$4&lt;$D90,0,IF(CC$4&gt;$F$21,0,IF(CC$4=$F$21,$F90-SUM($Z90:CB90),MIN($F90*INDEX($AA$24:$DB$24,CC$4-$D90+1),$F90-SUM($Z90:CB90)))))</f>
        <v/>
      </c>
      <c r="CD90" s="91">
        <f t="array" ref="CD90">IF(CD$4&lt;$D90,0,IF(CD$4&gt;$F$21,0,IF(CD$4=$F$21,$F90-SUM($Z90:CC90),MIN($F90*INDEX($AA$24:$DB$24,CD$4-$D90+1),$F90-SUM($Z90:CC90)))))</f>
        <v/>
      </c>
      <c r="CE90" s="91">
        <f t="array" ref="CE90">IF(CE$4&lt;$D90,0,IF(CE$4&gt;$F$21,0,IF(CE$4=$F$21,$F90-SUM($Z90:CD90),MIN($F90*INDEX($AA$24:$DB$24,CE$4-$D90+1),$F90-SUM($Z90:CD90)))))</f>
        <v/>
      </c>
      <c r="CF90" s="91">
        <f t="array" ref="CF90">IF(CF$4&lt;$D90,0,IF(CF$4&gt;$F$21,0,IF(CF$4=$F$21,$F90-SUM($Z90:CE90),MIN($F90*INDEX($AA$24:$DB$24,CF$4-$D90+1),$F90-SUM($Z90:CE90)))))</f>
        <v/>
      </c>
      <c r="CG90" s="91">
        <f t="array" ref="CG90">IF(CG$4&lt;$D90,0,IF(CG$4&gt;$F$21,0,IF(CG$4=$F$21,$F90-SUM($Z90:CF90),MIN($F90*INDEX($AA$24:$DB$24,CG$4-$D90+1),$F90-SUM($Z90:CF90)))))</f>
        <v/>
      </c>
      <c r="CH90" s="91">
        <f t="array" ref="CH90">IF(CH$4&lt;$D90,0,IF(CH$4&gt;$F$21,0,IF(CH$4=$F$21,$F90-SUM($Z90:CG90),MIN($F90*INDEX($AA$24:$DB$24,CH$4-$D90+1),$F90-SUM($Z90:CG90)))))</f>
        <v/>
      </c>
      <c r="CI90" s="91">
        <f t="array" ref="CI90">IF(CI$4&lt;$D90,0,IF(CI$4&gt;$F$21,0,IF(CI$4=$F$21,$F90-SUM($Z90:CH90),MIN($F90*INDEX($AA$24:$DB$24,CI$4-$D90+1),$F90-SUM($Z90:CH90)))))</f>
        <v/>
      </c>
      <c r="CJ90" s="91">
        <f t="array" ref="CJ90">IF(CJ$4&lt;$D90,0,IF(CJ$4&gt;$F$21,0,IF(CJ$4=$F$21,$F90-SUM($Z90:CI90),MIN($F90*INDEX($AA$24:$DB$24,CJ$4-$D90+1),$F90-SUM($Z90:CI90)))))</f>
        <v/>
      </c>
      <c r="CK90" s="91">
        <f t="array" ref="CK90">IF(CK$4&lt;$D90,0,IF(CK$4&gt;$F$21,0,IF(CK$4=$F$21,$F90-SUM($Z90:CJ90),MIN($F90*INDEX($AA$24:$DB$24,CK$4-$D90+1),$F90-SUM($Z90:CJ90)))))</f>
        <v/>
      </c>
      <c r="CL90" s="91">
        <f t="array" ref="CL90">IF(CL$4&lt;$D90,0,IF(CL$4&gt;$F$21,0,IF(CL$4=$F$21,$F90-SUM($Z90:CK90),MIN($F90*INDEX($AA$24:$DB$24,CL$4-$D90+1),$F90-SUM($Z90:CK90)))))</f>
        <v/>
      </c>
      <c r="CM90" s="91">
        <f t="array" ref="CM90">IF(CM$4&lt;$D90,0,IF(CM$4&gt;$F$21,0,IF(CM$4=$F$21,$F90-SUM($Z90:CL90),MIN($F90*INDEX($AA$24:$DB$24,CM$4-$D90+1),$F90-SUM($Z90:CL90)))))</f>
        <v/>
      </c>
      <c r="CN90" s="91">
        <f t="array" ref="CN90">IF(CN$4&lt;$D90,0,IF(CN$4&gt;$F$21,0,IF(CN$4=$F$21,$F90-SUM($Z90:CM90),MIN($F90*INDEX($AA$24:$DB$24,CN$4-$D90+1),$F90-SUM($Z90:CM90)))))</f>
        <v/>
      </c>
      <c r="CO90" s="91">
        <f t="array" ref="CO90">IF(CO$4&lt;$D90,0,IF(CO$4&gt;$F$21,0,IF(CO$4=$F$21,$F90-SUM($Z90:CN90),MIN($F90*INDEX($AA$24:$DB$24,CO$4-$D90+1),$F90-SUM($Z90:CN90)))))</f>
        <v/>
      </c>
      <c r="CP90" s="91">
        <f t="array" ref="CP90">IF(CP$4&lt;$D90,0,IF(CP$4&gt;$F$21,0,IF(CP$4=$F$21,$F90-SUM($Z90:CO90),MIN($F90*INDEX($AA$24:$DB$24,CP$4-$D90+1),$F90-SUM($Z90:CO90)))))</f>
        <v/>
      </c>
      <c r="CQ90" s="91">
        <f t="array" ref="CQ90">IF(CQ$4&lt;$D90,0,IF(CQ$4&gt;$F$21,0,IF(CQ$4=$F$21,$F90-SUM($Z90:CP90),MIN($F90*INDEX($AA$24:$DB$24,CQ$4-$D90+1),$F90-SUM($Z90:CP90)))))</f>
        <v/>
      </c>
      <c r="CR90" s="91">
        <f t="array" ref="CR90">IF(CR$4&lt;$D90,0,IF(CR$4&gt;$F$21,0,IF(CR$4=$F$21,$F90-SUM($Z90:CQ90),MIN($F90*INDEX($AA$24:$DB$24,CR$4-$D90+1),$F90-SUM($Z90:CQ90)))))</f>
        <v/>
      </c>
      <c r="CS90" s="91">
        <f t="array" ref="CS90">IF(CS$4&lt;$D90,0,IF(CS$4&gt;$F$21,0,IF(CS$4=$F$21,$F90-SUM($Z90:CR90),MIN($F90*INDEX($AA$24:$DB$24,CS$4-$D90+1),$F90-SUM($Z90:CR90)))))</f>
        <v/>
      </c>
      <c r="CT90" s="91">
        <f t="array" ref="CT90">IF(CT$4&lt;$D90,0,IF(CT$4&gt;$F$21,0,IF(CT$4=$F$21,$F90-SUM($Z90:CS90),MIN($F90*INDEX($AA$24:$DB$24,CT$4-$D90+1),$F90-SUM($Z90:CS90)))))</f>
        <v/>
      </c>
      <c r="CU90" s="91">
        <f t="array" ref="CU90">IF(CU$4&lt;$D90,0,IF(CU$4&gt;$F$21,0,IF(CU$4=$F$21,$F90-SUM($Z90:CT90),MIN($F90*INDEX($AA$24:$DB$24,CU$4-$D90+1),$F90-SUM($Z90:CT90)))))</f>
        <v/>
      </c>
      <c r="CV90" s="91">
        <f t="array" ref="CV90">IF(CV$4&lt;$D90,0,IF(CV$4&gt;$F$21,0,IF(CV$4=$F$21,$F90-SUM($Z90:CU90),MIN($F90*INDEX($AA$24:$DB$24,CV$4-$D90+1),$F90-SUM($Z90:CU90)))))</f>
        <v/>
      </c>
      <c r="CW90" s="91">
        <f t="array" ref="CW90">IF(CW$4&lt;$D90,0,IF(CW$4&gt;$F$21,0,IF(CW$4=$F$21,$F90-SUM($Z90:CV90),MIN($F90*INDEX($AA$24:$DB$24,CW$4-$D90+1),$F90-SUM($Z90:CV90)))))</f>
        <v/>
      </c>
      <c r="CX90" s="91">
        <f t="array" ref="CX90">IF(CX$4&lt;$D90,0,IF(CX$4&gt;$F$21,0,IF(CX$4=$F$21,$F90-SUM($Z90:CW90),MIN($F90*INDEX($AA$24:$DB$24,CX$4-$D90+1),$F90-SUM($Z90:CW90)))))</f>
        <v/>
      </c>
      <c r="CY90" s="91">
        <f t="array" ref="CY90">IF(CY$4&lt;$D90,0,IF(CY$4&gt;$F$21,0,IF(CY$4=$F$21,$F90-SUM($Z90:CX90),MIN($F90*INDEX($AA$24:$DB$24,CY$4-$D90+1),$F90-SUM($Z90:CX90)))))</f>
        <v/>
      </c>
      <c r="CZ90" s="91">
        <f t="array" ref="CZ90">IF(CZ$4&lt;$D90,0,IF(CZ$4&gt;$F$21,0,IF(CZ$4=$F$21,$F90-SUM($Z90:CY90),MIN($F90*INDEX($AA$24:$DB$24,CZ$4-$D90+1),$F90-SUM($Z90:CY90)))))</f>
        <v/>
      </c>
      <c r="DA90" s="91">
        <f t="array" ref="DA90">IF(DA$4&lt;$D90,0,IF(DA$4&gt;$F$21,0,IF(DA$4=$F$21,$F90-SUM($Z90:CZ90),MIN($F90*INDEX($AA$24:$DB$24,DA$4-$D90+1),$F90-SUM($Z90:CZ90)))))</f>
        <v/>
      </c>
      <c r="DB90" s="91">
        <f t="array" ref="DB90">IF(DB$4&lt;$D90,0,IF(DB$4&gt;$F$21,0,IF(DB$4=$F$21,$F90-SUM($Z90:DA90),MIN($F90*INDEX($AA$24:$DB$24,DB$4-$D90+1),$F90-SUM($Z90:DA90)))))</f>
        <v/>
      </c>
    </row>
    <row r="91" outlineLevel="3">
      <c r="D91" s="2" t="n">
        <v>66</v>
      </c>
      <c r="E91" s="2" t="inlineStr">
        <is>
          <t>Total Capex Year 66</t>
        </is>
      </c>
      <c r="F91" s="87" t="n">
        <v>0</v>
      </c>
      <c r="G91" s="87">
        <f>SUM(AA91:DB91)-F91</f>
        <v/>
      </c>
      <c r="AA91" s="91">
        <f t="array" ref="AA91">IF(AA$4&lt;$D91,0,IF(AA$4&gt;$F$21,0,IF(AA$4=$F$21,$F91-SUM($Z91:Z91),MIN($F91*INDEX($AA$24:$DB$24,AA$4-$D91+1),$F91-SUM($Z91:Z91)))))</f>
        <v/>
      </c>
      <c r="AB91" s="91">
        <f t="array" ref="AB91">IF(AB$4&lt;$D91,0,IF(AB$4&gt;$F$21,0,IF(AB$4=$F$21,$F91-SUM($Z91:AA91),MIN($F91*INDEX($AA$24:$DB$24,AB$4-$D91+1),$F91-SUM($Z91:AA91)))))</f>
        <v/>
      </c>
      <c r="AC91" s="91">
        <f t="array" ref="AC91">IF(AC$4&lt;$D91,0,IF(AC$4&gt;$F$21,0,IF(AC$4=$F$21,$F91-SUM($Z91:AB91),MIN($F91*INDEX($AA$24:$DB$24,AC$4-$D91+1),$F91-SUM($Z91:AB91)))))</f>
        <v/>
      </c>
      <c r="AD91" s="91">
        <f t="array" ref="AD91">IF(AD$4&lt;$D91,0,IF(AD$4&gt;$F$21,0,IF(AD$4=$F$21,$F91-SUM($Z91:AC91),MIN($F91*INDEX($AA$24:$DB$24,AD$4-$D91+1),$F91-SUM($Z91:AC91)))))</f>
        <v/>
      </c>
      <c r="AE91" s="91">
        <f t="array" ref="AE91">IF(AE$4&lt;$D91,0,IF(AE$4&gt;$F$21,0,IF(AE$4=$F$21,$F91-SUM($Z91:AD91),MIN($F91*INDEX($AA$24:$DB$24,AE$4-$D91+1),$F91-SUM($Z91:AD91)))))</f>
        <v/>
      </c>
      <c r="AF91" s="91">
        <f t="array" ref="AF91">IF(AF$4&lt;$D91,0,IF(AF$4&gt;$F$21,0,IF(AF$4=$F$21,$F91-SUM($Z91:AE91),MIN($F91*INDEX($AA$24:$DB$24,AF$4-$D91+1),$F91-SUM($Z91:AE91)))))</f>
        <v/>
      </c>
      <c r="AG91" s="91">
        <f t="array" ref="AG91">IF(AG$4&lt;$D91,0,IF(AG$4&gt;$F$21,0,IF(AG$4=$F$21,$F91-SUM($Z91:AF91),MIN($F91*INDEX($AA$24:$DB$24,AG$4-$D91+1),$F91-SUM($Z91:AF91)))))</f>
        <v/>
      </c>
      <c r="AH91" s="91">
        <f t="array" ref="AH91">IF(AH$4&lt;$D91,0,IF(AH$4&gt;$F$21,0,IF(AH$4=$F$21,$F91-SUM($Z91:AG91),MIN($F91*INDEX($AA$24:$DB$24,AH$4-$D91+1),$F91-SUM($Z91:AG91)))))</f>
        <v/>
      </c>
      <c r="AI91" s="91">
        <f t="array" ref="AI91">IF(AI$4&lt;$D91,0,IF(AI$4&gt;$F$21,0,IF(AI$4=$F$21,$F91-SUM($Z91:AH91),MIN($F91*INDEX($AA$24:$DB$24,AI$4-$D91+1),$F91-SUM($Z91:AH91)))))</f>
        <v/>
      </c>
      <c r="AJ91" s="91">
        <f t="array" ref="AJ91">IF(AJ$4&lt;$D91,0,IF(AJ$4&gt;$F$21,0,IF(AJ$4=$F$21,$F91-SUM($Z91:AI91),MIN($F91*INDEX($AA$24:$DB$24,AJ$4-$D91+1),$F91-SUM($Z91:AI91)))))</f>
        <v/>
      </c>
      <c r="AK91" s="91">
        <f t="array" ref="AK91">IF(AK$4&lt;$D91,0,IF(AK$4&gt;$F$21,0,IF(AK$4=$F$21,$F91-SUM($Z91:AJ91),MIN($F91*INDEX($AA$24:$DB$24,AK$4-$D91+1),$F91-SUM($Z91:AJ91)))))</f>
        <v/>
      </c>
      <c r="AL91" s="91">
        <f t="array" ref="AL91">IF(AL$4&lt;$D91,0,IF(AL$4&gt;$F$21,0,IF(AL$4=$F$21,$F91-SUM($Z91:AK91),MIN($F91*INDEX($AA$24:$DB$24,AL$4-$D91+1),$F91-SUM($Z91:AK91)))))</f>
        <v/>
      </c>
      <c r="AM91" s="91">
        <f t="array" ref="AM91">IF(AM$4&lt;$D91,0,IF(AM$4&gt;$F$21,0,IF(AM$4=$F$21,$F91-SUM($Z91:AL91),MIN($F91*INDEX($AA$24:$DB$24,AM$4-$D91+1),$F91-SUM($Z91:AL91)))))</f>
        <v/>
      </c>
      <c r="AN91" s="91">
        <f t="array" ref="AN91">IF(AN$4&lt;$D91,0,IF(AN$4&gt;$F$21,0,IF(AN$4=$F$21,$F91-SUM($Z91:AM91),MIN($F91*INDEX($AA$24:$DB$24,AN$4-$D91+1),$F91-SUM($Z91:AM91)))))</f>
        <v/>
      </c>
      <c r="AO91" s="91">
        <f t="array" ref="AO91">IF(AO$4&lt;$D91,0,IF(AO$4&gt;$F$21,0,IF(AO$4=$F$21,$F91-SUM($Z91:AN91),MIN($F91*INDEX($AA$24:$DB$24,AO$4-$D91+1),$F91-SUM($Z91:AN91)))))</f>
        <v/>
      </c>
      <c r="AP91" s="91">
        <f t="array" ref="AP91">IF(AP$4&lt;$D91,0,IF(AP$4&gt;$F$21,0,IF(AP$4=$F$21,$F91-SUM($Z91:AO91),MIN($F91*INDEX($AA$24:$DB$24,AP$4-$D91+1),$F91-SUM($Z91:AO91)))))</f>
        <v/>
      </c>
      <c r="AQ91" s="91">
        <f t="array" ref="AQ91">IF(AQ$4&lt;$D91,0,IF(AQ$4&gt;$F$21,0,IF(AQ$4=$F$21,$F91-SUM($Z91:AP91),MIN($F91*INDEX($AA$24:$DB$24,AQ$4-$D91+1),$F91-SUM($Z91:AP91)))))</f>
        <v/>
      </c>
      <c r="AR91" s="91">
        <f t="array" ref="AR91">IF(AR$4&lt;$D91,0,IF(AR$4&gt;$F$21,0,IF(AR$4=$F$21,$F91-SUM($Z91:AQ91),MIN($F91*INDEX($AA$24:$DB$24,AR$4-$D91+1),$F91-SUM($Z91:AQ91)))))</f>
        <v/>
      </c>
      <c r="AS91" s="91">
        <f t="array" ref="AS91">IF(AS$4&lt;$D91,0,IF(AS$4&gt;$F$21,0,IF(AS$4=$F$21,$F91-SUM($Z91:AR91),MIN($F91*INDEX($AA$24:$DB$24,AS$4-$D91+1),$F91-SUM($Z91:AR91)))))</f>
        <v/>
      </c>
      <c r="AT91" s="91">
        <f t="array" ref="AT91">IF(AT$4&lt;$D91,0,IF(AT$4&gt;$F$21,0,IF(AT$4=$F$21,$F91-SUM($Z91:AS91),MIN($F91*INDEX($AA$24:$DB$24,AT$4-$D91+1),$F91-SUM($Z91:AS91)))))</f>
        <v/>
      </c>
      <c r="AU91" s="91">
        <f t="array" ref="AU91">IF(AU$4&lt;$D91,0,IF(AU$4&gt;$F$21,0,IF(AU$4=$F$21,$F91-SUM($Z91:AT91),MIN($F91*INDEX($AA$24:$DB$24,AU$4-$D91+1),$F91-SUM($Z91:AT91)))))</f>
        <v/>
      </c>
      <c r="AV91" s="91">
        <f t="array" ref="AV91">IF(AV$4&lt;$D91,0,IF(AV$4&gt;$F$21,0,IF(AV$4=$F$21,$F91-SUM($Z91:AU91),MIN($F91*INDEX($AA$24:$DB$24,AV$4-$D91+1),$F91-SUM($Z91:AU91)))))</f>
        <v/>
      </c>
      <c r="AW91" s="91">
        <f t="array" ref="AW91">IF(AW$4&lt;$D91,0,IF(AW$4&gt;$F$21,0,IF(AW$4=$F$21,$F91-SUM($Z91:AV91),MIN($F91*INDEX($AA$24:$DB$24,AW$4-$D91+1),$F91-SUM($Z91:AV91)))))</f>
        <v/>
      </c>
      <c r="AX91" s="91">
        <f t="array" ref="AX91">IF(AX$4&lt;$D91,0,IF(AX$4&gt;$F$21,0,IF(AX$4=$F$21,$F91-SUM($Z91:AW91),MIN($F91*INDEX($AA$24:$DB$24,AX$4-$D91+1),$F91-SUM($Z91:AW91)))))</f>
        <v/>
      </c>
      <c r="AY91" s="91">
        <f t="array" ref="AY91">IF(AY$4&lt;$D91,0,IF(AY$4&gt;$F$21,0,IF(AY$4=$F$21,$F91-SUM($Z91:AX91),MIN($F91*INDEX($AA$24:$DB$24,AY$4-$D91+1),$F91-SUM($Z91:AX91)))))</f>
        <v/>
      </c>
      <c r="AZ91" s="91">
        <f t="array" ref="AZ91">IF(AZ$4&lt;$D91,0,IF(AZ$4&gt;$F$21,0,IF(AZ$4=$F$21,$F91-SUM($Z91:AY91),MIN($F91*INDEX($AA$24:$DB$24,AZ$4-$D91+1),$F91-SUM($Z91:AY91)))))</f>
        <v/>
      </c>
      <c r="BA91" s="91">
        <f t="array" ref="BA91">IF(BA$4&lt;$D91,0,IF(BA$4&gt;$F$21,0,IF(BA$4=$F$21,$F91-SUM($Z91:AZ91),MIN($F91*INDEX($AA$24:$DB$24,BA$4-$D91+1),$F91-SUM($Z91:AZ91)))))</f>
        <v/>
      </c>
      <c r="BB91" s="91">
        <f t="array" ref="BB91">IF(BB$4&lt;$D91,0,IF(BB$4&gt;$F$21,0,IF(BB$4=$F$21,$F91-SUM($Z91:BA91),MIN($F91*INDEX($AA$24:$DB$24,BB$4-$D91+1),$F91-SUM($Z91:BA91)))))</f>
        <v/>
      </c>
      <c r="BC91" s="91">
        <f t="array" ref="BC91">IF(BC$4&lt;$D91,0,IF(BC$4&gt;$F$21,0,IF(BC$4=$F$21,$F91-SUM($Z91:BB91),MIN($F91*INDEX($AA$24:$DB$24,BC$4-$D91+1),$F91-SUM($Z91:BB91)))))</f>
        <v/>
      </c>
      <c r="BD91" s="91">
        <f t="array" ref="BD91">IF(BD$4&lt;$D91,0,IF(BD$4&gt;$F$21,0,IF(BD$4=$F$21,$F91-SUM($Z91:BC91),MIN($F91*INDEX($AA$24:$DB$24,BD$4-$D91+1),$F91-SUM($Z91:BC91)))))</f>
        <v/>
      </c>
      <c r="BE91" s="91">
        <f t="array" ref="BE91">IF(BE$4&lt;$D91,0,IF(BE$4&gt;$F$21,0,IF(BE$4=$F$21,$F91-SUM($Z91:BD91),MIN($F91*INDEX($AA$24:$DB$24,BE$4-$D91+1),$F91-SUM($Z91:BD91)))))</f>
        <v/>
      </c>
      <c r="BF91" s="91">
        <f t="array" ref="BF91">IF(BF$4&lt;$D91,0,IF(BF$4&gt;$F$21,0,IF(BF$4=$F$21,$F91-SUM($Z91:BE91),MIN($F91*INDEX($AA$24:$DB$24,BF$4-$D91+1),$F91-SUM($Z91:BE91)))))</f>
        <v/>
      </c>
      <c r="BG91" s="91">
        <f t="array" ref="BG91">IF(BG$4&lt;$D91,0,IF(BG$4&gt;$F$21,0,IF(BG$4=$F$21,$F91-SUM($Z91:BF91),MIN($F91*INDEX($AA$24:$DB$24,BG$4-$D91+1),$F91-SUM($Z91:BF91)))))</f>
        <v/>
      </c>
      <c r="BH91" s="91">
        <f t="array" ref="BH91">IF(BH$4&lt;$D91,0,IF(BH$4&gt;$F$21,0,IF(BH$4=$F$21,$F91-SUM($Z91:BG91),MIN($F91*INDEX($AA$24:$DB$24,BH$4-$D91+1),$F91-SUM($Z91:BG91)))))</f>
        <v/>
      </c>
      <c r="BI91" s="91">
        <f t="array" ref="BI91">IF(BI$4&lt;$D91,0,IF(BI$4&gt;$F$21,0,IF(BI$4=$F$21,$F91-SUM($Z91:BH91),MIN($F91*INDEX($AA$24:$DB$24,BI$4-$D91+1),$F91-SUM($Z91:BH91)))))</f>
        <v/>
      </c>
      <c r="BJ91" s="91">
        <f t="array" ref="BJ91">IF(BJ$4&lt;$D91,0,IF(BJ$4&gt;$F$21,0,IF(BJ$4=$F$21,$F91-SUM($Z91:BI91),MIN($F91*INDEX($AA$24:$DB$24,BJ$4-$D91+1),$F91-SUM($Z91:BI91)))))</f>
        <v/>
      </c>
      <c r="BK91" s="91">
        <f t="array" ref="BK91">IF(BK$4&lt;$D91,0,IF(BK$4&gt;$F$21,0,IF(BK$4=$F$21,$F91-SUM($Z91:BJ91),MIN($F91*INDEX($AA$24:$DB$24,BK$4-$D91+1),$F91-SUM($Z91:BJ91)))))</f>
        <v/>
      </c>
      <c r="BL91" s="91">
        <f t="array" ref="BL91">IF(BL$4&lt;$D91,0,IF(BL$4&gt;$F$21,0,IF(BL$4=$F$21,$F91-SUM($Z91:BK91),MIN($F91*INDEX($AA$24:$DB$24,BL$4-$D91+1),$F91-SUM($Z91:BK91)))))</f>
        <v/>
      </c>
      <c r="BM91" s="91">
        <f t="array" ref="BM91">IF(BM$4&lt;$D91,0,IF(BM$4&gt;$F$21,0,IF(BM$4=$F$21,$F91-SUM($Z91:BL91),MIN($F91*INDEX($AA$24:$DB$24,BM$4-$D91+1),$F91-SUM($Z91:BL91)))))</f>
        <v/>
      </c>
      <c r="BN91" s="91">
        <f t="array" ref="BN91">IF(BN$4&lt;$D91,0,IF(BN$4&gt;$F$21,0,IF(BN$4=$F$21,$F91-SUM($Z91:BM91),MIN($F91*INDEX($AA$24:$DB$24,BN$4-$D91+1),$F91-SUM($Z91:BM91)))))</f>
        <v/>
      </c>
      <c r="BO91" s="91">
        <f t="array" ref="BO91">IF(BO$4&lt;$D91,0,IF(BO$4&gt;$F$21,0,IF(BO$4=$F$21,$F91-SUM($Z91:BN91),MIN($F91*INDEX($AA$24:$DB$24,BO$4-$D91+1),$F91-SUM($Z91:BN91)))))</f>
        <v/>
      </c>
      <c r="BP91" s="91">
        <f t="array" ref="BP91">IF(BP$4&lt;$D91,0,IF(BP$4&gt;$F$21,0,IF(BP$4=$F$21,$F91-SUM($Z91:BO91),MIN($F91*INDEX($AA$24:$DB$24,BP$4-$D91+1),$F91-SUM($Z91:BO91)))))</f>
        <v/>
      </c>
      <c r="BQ91" s="91">
        <f t="array" ref="BQ91">IF(BQ$4&lt;$D91,0,IF(BQ$4&gt;$F$21,0,IF(BQ$4=$F$21,$F91-SUM($Z91:BP91),MIN($F91*INDEX($AA$24:$DB$24,BQ$4-$D91+1),$F91-SUM($Z91:BP91)))))</f>
        <v/>
      </c>
      <c r="BR91" s="91">
        <f t="array" ref="BR91">IF(BR$4&lt;$D91,0,IF(BR$4&gt;$F$21,0,IF(BR$4=$F$21,$F91-SUM($Z91:BQ91),MIN($F91*INDEX($AA$24:$DB$24,BR$4-$D91+1),$F91-SUM($Z91:BQ91)))))</f>
        <v/>
      </c>
      <c r="BS91" s="91">
        <f t="array" ref="BS91">IF(BS$4&lt;$D91,0,IF(BS$4&gt;$F$21,0,IF(BS$4=$F$21,$F91-SUM($Z91:BR91),MIN($F91*INDEX($AA$24:$DB$24,BS$4-$D91+1),$F91-SUM($Z91:BR91)))))</f>
        <v/>
      </c>
      <c r="BT91" s="91">
        <f t="array" ref="BT91">IF(BT$4&lt;$D91,0,IF(BT$4&gt;$F$21,0,IF(BT$4=$F$21,$F91-SUM($Z91:BS91),MIN($F91*INDEX($AA$24:$DB$24,BT$4-$D91+1),$F91-SUM($Z91:BS91)))))</f>
        <v/>
      </c>
      <c r="BU91" s="91">
        <f t="array" ref="BU91">IF(BU$4&lt;$D91,0,IF(BU$4&gt;$F$21,0,IF(BU$4=$F$21,$F91-SUM($Z91:BT91),MIN($F91*INDEX($AA$24:$DB$24,BU$4-$D91+1),$F91-SUM($Z91:BT91)))))</f>
        <v/>
      </c>
      <c r="BV91" s="91">
        <f t="array" ref="BV91">IF(BV$4&lt;$D91,0,IF(BV$4&gt;$F$21,0,IF(BV$4=$F$21,$F91-SUM($Z91:BU91),MIN($F91*INDEX($AA$24:$DB$24,BV$4-$D91+1),$F91-SUM($Z91:BU91)))))</f>
        <v/>
      </c>
      <c r="BW91" s="91">
        <f t="array" ref="BW91">IF(BW$4&lt;$D91,0,IF(BW$4&gt;$F$21,0,IF(BW$4=$F$21,$F91-SUM($Z91:BV91),MIN($F91*INDEX($AA$24:$DB$24,BW$4-$D91+1),$F91-SUM($Z91:BV91)))))</f>
        <v/>
      </c>
      <c r="BX91" s="91">
        <f t="array" ref="BX91">IF(BX$4&lt;$D91,0,IF(BX$4&gt;$F$21,0,IF(BX$4=$F$21,$F91-SUM($Z91:BW91),MIN($F91*INDEX($AA$24:$DB$24,BX$4-$D91+1),$F91-SUM($Z91:BW91)))))</f>
        <v/>
      </c>
      <c r="BY91" s="91">
        <f t="array" ref="BY91">IF(BY$4&lt;$D91,0,IF(BY$4&gt;$F$21,0,IF(BY$4=$F$21,$F91-SUM($Z91:BX91),MIN($F91*INDEX($AA$24:$DB$24,BY$4-$D91+1),$F91-SUM($Z91:BX91)))))</f>
        <v/>
      </c>
      <c r="BZ91" s="91">
        <f t="array" ref="BZ91">IF(BZ$4&lt;$D91,0,IF(BZ$4&gt;$F$21,0,IF(BZ$4=$F$21,$F91-SUM($Z91:BY91),MIN($F91*INDEX($AA$24:$DB$24,BZ$4-$D91+1),$F91-SUM($Z91:BY91)))))</f>
        <v/>
      </c>
      <c r="CA91" s="91">
        <f t="array" ref="CA91">IF(CA$4&lt;$D91,0,IF(CA$4&gt;$F$21,0,IF(CA$4=$F$21,$F91-SUM($Z91:BZ91),MIN($F91*INDEX($AA$24:$DB$24,CA$4-$D91+1),$F91-SUM($Z91:BZ91)))))</f>
        <v/>
      </c>
      <c r="CB91" s="91">
        <f t="array" ref="CB91">IF(CB$4&lt;$D91,0,IF(CB$4&gt;$F$21,0,IF(CB$4=$F$21,$F91-SUM($Z91:CA91),MIN($F91*INDEX($AA$24:$DB$24,CB$4-$D91+1),$F91-SUM($Z91:CA91)))))</f>
        <v/>
      </c>
      <c r="CC91" s="91">
        <f t="array" ref="CC91">IF(CC$4&lt;$D91,0,IF(CC$4&gt;$F$21,0,IF(CC$4=$F$21,$F91-SUM($Z91:CB91),MIN($F91*INDEX($AA$24:$DB$24,CC$4-$D91+1),$F91-SUM($Z91:CB91)))))</f>
        <v/>
      </c>
      <c r="CD91" s="91">
        <f t="array" ref="CD91">IF(CD$4&lt;$D91,0,IF(CD$4&gt;$F$21,0,IF(CD$4=$F$21,$F91-SUM($Z91:CC91),MIN($F91*INDEX($AA$24:$DB$24,CD$4-$D91+1),$F91-SUM($Z91:CC91)))))</f>
        <v/>
      </c>
      <c r="CE91" s="91">
        <f t="array" ref="CE91">IF(CE$4&lt;$D91,0,IF(CE$4&gt;$F$21,0,IF(CE$4=$F$21,$F91-SUM($Z91:CD91),MIN($F91*INDEX($AA$24:$DB$24,CE$4-$D91+1),$F91-SUM($Z91:CD91)))))</f>
        <v/>
      </c>
      <c r="CF91" s="91">
        <f t="array" ref="CF91">IF(CF$4&lt;$D91,0,IF(CF$4&gt;$F$21,0,IF(CF$4=$F$21,$F91-SUM($Z91:CE91),MIN($F91*INDEX($AA$24:$DB$24,CF$4-$D91+1),$F91-SUM($Z91:CE91)))))</f>
        <v/>
      </c>
      <c r="CG91" s="91">
        <f t="array" ref="CG91">IF(CG$4&lt;$D91,0,IF(CG$4&gt;$F$21,0,IF(CG$4=$F$21,$F91-SUM($Z91:CF91),MIN($F91*INDEX($AA$24:$DB$24,CG$4-$D91+1),$F91-SUM($Z91:CF91)))))</f>
        <v/>
      </c>
      <c r="CH91" s="91">
        <f t="array" ref="CH91">IF(CH$4&lt;$D91,0,IF(CH$4&gt;$F$21,0,IF(CH$4=$F$21,$F91-SUM($Z91:CG91),MIN($F91*INDEX($AA$24:$DB$24,CH$4-$D91+1),$F91-SUM($Z91:CG91)))))</f>
        <v/>
      </c>
      <c r="CI91" s="91">
        <f t="array" ref="CI91">IF(CI$4&lt;$D91,0,IF(CI$4&gt;$F$21,0,IF(CI$4=$F$21,$F91-SUM($Z91:CH91),MIN($F91*INDEX($AA$24:$DB$24,CI$4-$D91+1),$F91-SUM($Z91:CH91)))))</f>
        <v/>
      </c>
      <c r="CJ91" s="91">
        <f t="array" ref="CJ91">IF(CJ$4&lt;$D91,0,IF(CJ$4&gt;$F$21,0,IF(CJ$4=$F$21,$F91-SUM($Z91:CI91),MIN($F91*INDEX($AA$24:$DB$24,CJ$4-$D91+1),$F91-SUM($Z91:CI91)))))</f>
        <v/>
      </c>
      <c r="CK91" s="91">
        <f t="array" ref="CK91">IF(CK$4&lt;$D91,0,IF(CK$4&gt;$F$21,0,IF(CK$4=$F$21,$F91-SUM($Z91:CJ91),MIN($F91*INDEX($AA$24:$DB$24,CK$4-$D91+1),$F91-SUM($Z91:CJ91)))))</f>
        <v/>
      </c>
      <c r="CL91" s="91">
        <f t="array" ref="CL91">IF(CL$4&lt;$D91,0,IF(CL$4&gt;$F$21,0,IF(CL$4=$F$21,$F91-SUM($Z91:CK91),MIN($F91*INDEX($AA$24:$DB$24,CL$4-$D91+1),$F91-SUM($Z91:CK91)))))</f>
        <v/>
      </c>
      <c r="CM91" s="91">
        <f t="array" ref="CM91">IF(CM$4&lt;$D91,0,IF(CM$4&gt;$F$21,0,IF(CM$4=$F$21,$F91-SUM($Z91:CL91),MIN($F91*INDEX($AA$24:$DB$24,CM$4-$D91+1),$F91-SUM($Z91:CL91)))))</f>
        <v/>
      </c>
      <c r="CN91" s="91">
        <f t="array" ref="CN91">IF(CN$4&lt;$D91,0,IF(CN$4&gt;$F$21,0,IF(CN$4=$F$21,$F91-SUM($Z91:CM91),MIN($F91*INDEX($AA$24:$DB$24,CN$4-$D91+1),$F91-SUM($Z91:CM91)))))</f>
        <v/>
      </c>
      <c r="CO91" s="91">
        <f t="array" ref="CO91">IF(CO$4&lt;$D91,0,IF(CO$4&gt;$F$21,0,IF(CO$4=$F$21,$F91-SUM($Z91:CN91),MIN($F91*INDEX($AA$24:$DB$24,CO$4-$D91+1),$F91-SUM($Z91:CN91)))))</f>
        <v/>
      </c>
      <c r="CP91" s="91">
        <f t="array" ref="CP91">IF(CP$4&lt;$D91,0,IF(CP$4&gt;$F$21,0,IF(CP$4=$F$21,$F91-SUM($Z91:CO91),MIN($F91*INDEX($AA$24:$DB$24,CP$4-$D91+1),$F91-SUM($Z91:CO91)))))</f>
        <v/>
      </c>
      <c r="CQ91" s="91">
        <f t="array" ref="CQ91">IF(CQ$4&lt;$D91,0,IF(CQ$4&gt;$F$21,0,IF(CQ$4=$F$21,$F91-SUM($Z91:CP91),MIN($F91*INDEX($AA$24:$DB$24,CQ$4-$D91+1),$F91-SUM($Z91:CP91)))))</f>
        <v/>
      </c>
      <c r="CR91" s="91">
        <f t="array" ref="CR91">IF(CR$4&lt;$D91,0,IF(CR$4&gt;$F$21,0,IF(CR$4=$F$21,$F91-SUM($Z91:CQ91),MIN($F91*INDEX($AA$24:$DB$24,CR$4-$D91+1),$F91-SUM($Z91:CQ91)))))</f>
        <v/>
      </c>
      <c r="CS91" s="91">
        <f t="array" ref="CS91">IF(CS$4&lt;$D91,0,IF(CS$4&gt;$F$21,0,IF(CS$4=$F$21,$F91-SUM($Z91:CR91),MIN($F91*INDEX($AA$24:$DB$24,CS$4-$D91+1),$F91-SUM($Z91:CR91)))))</f>
        <v/>
      </c>
      <c r="CT91" s="91">
        <f t="array" ref="CT91">IF(CT$4&lt;$D91,0,IF(CT$4&gt;$F$21,0,IF(CT$4=$F$21,$F91-SUM($Z91:CS91),MIN($F91*INDEX($AA$24:$DB$24,CT$4-$D91+1),$F91-SUM($Z91:CS91)))))</f>
        <v/>
      </c>
      <c r="CU91" s="91">
        <f t="array" ref="CU91">IF(CU$4&lt;$D91,0,IF(CU$4&gt;$F$21,0,IF(CU$4=$F$21,$F91-SUM($Z91:CT91),MIN($F91*INDEX($AA$24:$DB$24,CU$4-$D91+1),$F91-SUM($Z91:CT91)))))</f>
        <v/>
      </c>
      <c r="CV91" s="91">
        <f t="array" ref="CV91">IF(CV$4&lt;$D91,0,IF(CV$4&gt;$F$21,0,IF(CV$4=$F$21,$F91-SUM($Z91:CU91),MIN($F91*INDEX($AA$24:$DB$24,CV$4-$D91+1),$F91-SUM($Z91:CU91)))))</f>
        <v/>
      </c>
      <c r="CW91" s="91">
        <f t="array" ref="CW91">IF(CW$4&lt;$D91,0,IF(CW$4&gt;$F$21,0,IF(CW$4=$F$21,$F91-SUM($Z91:CV91),MIN($F91*INDEX($AA$24:$DB$24,CW$4-$D91+1),$F91-SUM($Z91:CV91)))))</f>
        <v/>
      </c>
      <c r="CX91" s="91">
        <f t="array" ref="CX91">IF(CX$4&lt;$D91,0,IF(CX$4&gt;$F$21,0,IF(CX$4=$F$21,$F91-SUM($Z91:CW91),MIN($F91*INDEX($AA$24:$DB$24,CX$4-$D91+1),$F91-SUM($Z91:CW91)))))</f>
        <v/>
      </c>
      <c r="CY91" s="91">
        <f t="array" ref="CY91">IF(CY$4&lt;$D91,0,IF(CY$4&gt;$F$21,0,IF(CY$4=$F$21,$F91-SUM($Z91:CX91),MIN($F91*INDEX($AA$24:$DB$24,CY$4-$D91+1),$F91-SUM($Z91:CX91)))))</f>
        <v/>
      </c>
      <c r="CZ91" s="91">
        <f t="array" ref="CZ91">IF(CZ$4&lt;$D91,0,IF(CZ$4&gt;$F$21,0,IF(CZ$4=$F$21,$F91-SUM($Z91:CY91),MIN($F91*INDEX($AA$24:$DB$24,CZ$4-$D91+1),$F91-SUM($Z91:CY91)))))</f>
        <v/>
      </c>
      <c r="DA91" s="91">
        <f t="array" ref="DA91">IF(DA$4&lt;$D91,0,IF(DA$4&gt;$F$21,0,IF(DA$4=$F$21,$F91-SUM($Z91:CZ91),MIN($F91*INDEX($AA$24:$DB$24,DA$4-$D91+1),$F91-SUM($Z91:CZ91)))))</f>
        <v/>
      </c>
      <c r="DB91" s="91">
        <f t="array" ref="DB91">IF(DB$4&lt;$D91,0,IF(DB$4&gt;$F$21,0,IF(DB$4=$F$21,$F91-SUM($Z91:DA91),MIN($F91*INDEX($AA$24:$DB$24,DB$4-$D91+1),$F91-SUM($Z91:DA91)))))</f>
        <v/>
      </c>
    </row>
    <row r="92" outlineLevel="3">
      <c r="D92" s="2" t="n">
        <v>67</v>
      </c>
      <c r="E92" s="2" t="inlineStr">
        <is>
          <t>Total Capex Year 67</t>
        </is>
      </c>
      <c r="F92" s="87" t="n">
        <v>0</v>
      </c>
      <c r="G92" s="87">
        <f>SUM(AA92:DB92)-F92</f>
        <v/>
      </c>
      <c r="AA92" s="91">
        <f t="array" ref="AA92">IF(AA$4&lt;$D92,0,IF(AA$4&gt;$F$21,0,IF(AA$4=$F$21,$F92-SUM($Z92:Z92),MIN($F92*INDEX($AA$24:$DB$24,AA$4-$D92+1),$F92-SUM($Z92:Z92)))))</f>
        <v/>
      </c>
      <c r="AB92" s="91">
        <f t="array" ref="AB92">IF(AB$4&lt;$D92,0,IF(AB$4&gt;$F$21,0,IF(AB$4=$F$21,$F92-SUM($Z92:AA92),MIN($F92*INDEX($AA$24:$DB$24,AB$4-$D92+1),$F92-SUM($Z92:AA92)))))</f>
        <v/>
      </c>
      <c r="AC92" s="91">
        <f t="array" ref="AC92">IF(AC$4&lt;$D92,0,IF(AC$4&gt;$F$21,0,IF(AC$4=$F$21,$F92-SUM($Z92:AB92),MIN($F92*INDEX($AA$24:$DB$24,AC$4-$D92+1),$F92-SUM($Z92:AB92)))))</f>
        <v/>
      </c>
      <c r="AD92" s="91">
        <f t="array" ref="AD92">IF(AD$4&lt;$D92,0,IF(AD$4&gt;$F$21,0,IF(AD$4=$F$21,$F92-SUM($Z92:AC92),MIN($F92*INDEX($AA$24:$DB$24,AD$4-$D92+1),$F92-SUM($Z92:AC92)))))</f>
        <v/>
      </c>
      <c r="AE92" s="91">
        <f t="array" ref="AE92">IF(AE$4&lt;$D92,0,IF(AE$4&gt;$F$21,0,IF(AE$4=$F$21,$F92-SUM($Z92:AD92),MIN($F92*INDEX($AA$24:$DB$24,AE$4-$D92+1),$F92-SUM($Z92:AD92)))))</f>
        <v/>
      </c>
      <c r="AF92" s="91">
        <f t="array" ref="AF92">IF(AF$4&lt;$D92,0,IF(AF$4&gt;$F$21,0,IF(AF$4=$F$21,$F92-SUM($Z92:AE92),MIN($F92*INDEX($AA$24:$DB$24,AF$4-$D92+1),$F92-SUM($Z92:AE92)))))</f>
        <v/>
      </c>
      <c r="AG92" s="91">
        <f t="array" ref="AG92">IF(AG$4&lt;$D92,0,IF(AG$4&gt;$F$21,0,IF(AG$4=$F$21,$F92-SUM($Z92:AF92),MIN($F92*INDEX($AA$24:$DB$24,AG$4-$D92+1),$F92-SUM($Z92:AF92)))))</f>
        <v/>
      </c>
      <c r="AH92" s="91">
        <f t="array" ref="AH92">IF(AH$4&lt;$D92,0,IF(AH$4&gt;$F$21,0,IF(AH$4=$F$21,$F92-SUM($Z92:AG92),MIN($F92*INDEX($AA$24:$DB$24,AH$4-$D92+1),$F92-SUM($Z92:AG92)))))</f>
        <v/>
      </c>
      <c r="AI92" s="91">
        <f t="array" ref="AI92">IF(AI$4&lt;$D92,0,IF(AI$4&gt;$F$21,0,IF(AI$4=$F$21,$F92-SUM($Z92:AH92),MIN($F92*INDEX($AA$24:$DB$24,AI$4-$D92+1),$F92-SUM($Z92:AH92)))))</f>
        <v/>
      </c>
      <c r="AJ92" s="91">
        <f t="array" ref="AJ92">IF(AJ$4&lt;$D92,0,IF(AJ$4&gt;$F$21,0,IF(AJ$4=$F$21,$F92-SUM($Z92:AI92),MIN($F92*INDEX($AA$24:$DB$24,AJ$4-$D92+1),$F92-SUM($Z92:AI92)))))</f>
        <v/>
      </c>
      <c r="AK92" s="91">
        <f t="array" ref="AK92">IF(AK$4&lt;$D92,0,IF(AK$4&gt;$F$21,0,IF(AK$4=$F$21,$F92-SUM($Z92:AJ92),MIN($F92*INDEX($AA$24:$DB$24,AK$4-$D92+1),$F92-SUM($Z92:AJ92)))))</f>
        <v/>
      </c>
      <c r="AL92" s="91">
        <f t="array" ref="AL92">IF(AL$4&lt;$D92,0,IF(AL$4&gt;$F$21,0,IF(AL$4=$F$21,$F92-SUM($Z92:AK92),MIN($F92*INDEX($AA$24:$DB$24,AL$4-$D92+1),$F92-SUM($Z92:AK92)))))</f>
        <v/>
      </c>
      <c r="AM92" s="91">
        <f t="array" ref="AM92">IF(AM$4&lt;$D92,0,IF(AM$4&gt;$F$21,0,IF(AM$4=$F$21,$F92-SUM($Z92:AL92),MIN($F92*INDEX($AA$24:$DB$24,AM$4-$D92+1),$F92-SUM($Z92:AL92)))))</f>
        <v/>
      </c>
      <c r="AN92" s="91">
        <f t="array" ref="AN92">IF(AN$4&lt;$D92,0,IF(AN$4&gt;$F$21,0,IF(AN$4=$F$21,$F92-SUM($Z92:AM92),MIN($F92*INDEX($AA$24:$DB$24,AN$4-$D92+1),$F92-SUM($Z92:AM92)))))</f>
        <v/>
      </c>
      <c r="AO92" s="91">
        <f t="array" ref="AO92">IF(AO$4&lt;$D92,0,IF(AO$4&gt;$F$21,0,IF(AO$4=$F$21,$F92-SUM($Z92:AN92),MIN($F92*INDEX($AA$24:$DB$24,AO$4-$D92+1),$F92-SUM($Z92:AN92)))))</f>
        <v/>
      </c>
      <c r="AP92" s="91">
        <f t="array" ref="AP92">IF(AP$4&lt;$D92,0,IF(AP$4&gt;$F$21,0,IF(AP$4=$F$21,$F92-SUM($Z92:AO92),MIN($F92*INDEX($AA$24:$DB$24,AP$4-$D92+1),$F92-SUM($Z92:AO92)))))</f>
        <v/>
      </c>
      <c r="AQ92" s="91">
        <f t="array" ref="AQ92">IF(AQ$4&lt;$D92,0,IF(AQ$4&gt;$F$21,0,IF(AQ$4=$F$21,$F92-SUM($Z92:AP92),MIN($F92*INDEX($AA$24:$DB$24,AQ$4-$D92+1),$F92-SUM($Z92:AP92)))))</f>
        <v/>
      </c>
      <c r="AR92" s="91">
        <f t="array" ref="AR92">IF(AR$4&lt;$D92,0,IF(AR$4&gt;$F$21,0,IF(AR$4=$F$21,$F92-SUM($Z92:AQ92),MIN($F92*INDEX($AA$24:$DB$24,AR$4-$D92+1),$F92-SUM($Z92:AQ92)))))</f>
        <v/>
      </c>
      <c r="AS92" s="91">
        <f t="array" ref="AS92">IF(AS$4&lt;$D92,0,IF(AS$4&gt;$F$21,0,IF(AS$4=$F$21,$F92-SUM($Z92:AR92),MIN($F92*INDEX($AA$24:$DB$24,AS$4-$D92+1),$F92-SUM($Z92:AR92)))))</f>
        <v/>
      </c>
      <c r="AT92" s="91">
        <f t="array" ref="AT92">IF(AT$4&lt;$D92,0,IF(AT$4&gt;$F$21,0,IF(AT$4=$F$21,$F92-SUM($Z92:AS92),MIN($F92*INDEX($AA$24:$DB$24,AT$4-$D92+1),$F92-SUM($Z92:AS92)))))</f>
        <v/>
      </c>
      <c r="AU92" s="91">
        <f t="array" ref="AU92">IF(AU$4&lt;$D92,0,IF(AU$4&gt;$F$21,0,IF(AU$4=$F$21,$F92-SUM($Z92:AT92),MIN($F92*INDEX($AA$24:$DB$24,AU$4-$D92+1),$F92-SUM($Z92:AT92)))))</f>
        <v/>
      </c>
      <c r="AV92" s="91">
        <f t="array" ref="AV92">IF(AV$4&lt;$D92,0,IF(AV$4&gt;$F$21,0,IF(AV$4=$F$21,$F92-SUM($Z92:AU92),MIN($F92*INDEX($AA$24:$DB$24,AV$4-$D92+1),$F92-SUM($Z92:AU92)))))</f>
        <v/>
      </c>
      <c r="AW92" s="91">
        <f t="array" ref="AW92">IF(AW$4&lt;$D92,0,IF(AW$4&gt;$F$21,0,IF(AW$4=$F$21,$F92-SUM($Z92:AV92),MIN($F92*INDEX($AA$24:$DB$24,AW$4-$D92+1),$F92-SUM($Z92:AV92)))))</f>
        <v/>
      </c>
      <c r="AX92" s="91">
        <f t="array" ref="AX92">IF(AX$4&lt;$D92,0,IF(AX$4&gt;$F$21,0,IF(AX$4=$F$21,$F92-SUM($Z92:AW92),MIN($F92*INDEX($AA$24:$DB$24,AX$4-$D92+1),$F92-SUM($Z92:AW92)))))</f>
        <v/>
      </c>
      <c r="AY92" s="91">
        <f t="array" ref="AY92">IF(AY$4&lt;$D92,0,IF(AY$4&gt;$F$21,0,IF(AY$4=$F$21,$F92-SUM($Z92:AX92),MIN($F92*INDEX($AA$24:$DB$24,AY$4-$D92+1),$F92-SUM($Z92:AX92)))))</f>
        <v/>
      </c>
      <c r="AZ92" s="91">
        <f t="array" ref="AZ92">IF(AZ$4&lt;$D92,0,IF(AZ$4&gt;$F$21,0,IF(AZ$4=$F$21,$F92-SUM($Z92:AY92),MIN($F92*INDEX($AA$24:$DB$24,AZ$4-$D92+1),$F92-SUM($Z92:AY92)))))</f>
        <v/>
      </c>
      <c r="BA92" s="91">
        <f t="array" ref="BA92">IF(BA$4&lt;$D92,0,IF(BA$4&gt;$F$21,0,IF(BA$4=$F$21,$F92-SUM($Z92:AZ92),MIN($F92*INDEX($AA$24:$DB$24,BA$4-$D92+1),$F92-SUM($Z92:AZ92)))))</f>
        <v/>
      </c>
      <c r="BB92" s="91">
        <f t="array" ref="BB92">IF(BB$4&lt;$D92,0,IF(BB$4&gt;$F$21,0,IF(BB$4=$F$21,$F92-SUM($Z92:BA92),MIN($F92*INDEX($AA$24:$DB$24,BB$4-$D92+1),$F92-SUM($Z92:BA92)))))</f>
        <v/>
      </c>
      <c r="BC92" s="91">
        <f t="array" ref="BC92">IF(BC$4&lt;$D92,0,IF(BC$4&gt;$F$21,0,IF(BC$4=$F$21,$F92-SUM($Z92:BB92),MIN($F92*INDEX($AA$24:$DB$24,BC$4-$D92+1),$F92-SUM($Z92:BB92)))))</f>
        <v/>
      </c>
      <c r="BD92" s="91">
        <f t="array" ref="BD92">IF(BD$4&lt;$D92,0,IF(BD$4&gt;$F$21,0,IF(BD$4=$F$21,$F92-SUM($Z92:BC92),MIN($F92*INDEX($AA$24:$DB$24,BD$4-$D92+1),$F92-SUM($Z92:BC92)))))</f>
        <v/>
      </c>
      <c r="BE92" s="91">
        <f t="array" ref="BE92">IF(BE$4&lt;$D92,0,IF(BE$4&gt;$F$21,0,IF(BE$4=$F$21,$F92-SUM($Z92:BD92),MIN($F92*INDEX($AA$24:$DB$24,BE$4-$D92+1),$F92-SUM($Z92:BD92)))))</f>
        <v/>
      </c>
      <c r="BF92" s="91">
        <f t="array" ref="BF92">IF(BF$4&lt;$D92,0,IF(BF$4&gt;$F$21,0,IF(BF$4=$F$21,$F92-SUM($Z92:BE92),MIN($F92*INDEX($AA$24:$DB$24,BF$4-$D92+1),$F92-SUM($Z92:BE92)))))</f>
        <v/>
      </c>
      <c r="BG92" s="91">
        <f t="array" ref="BG92">IF(BG$4&lt;$D92,0,IF(BG$4&gt;$F$21,0,IF(BG$4=$F$21,$F92-SUM($Z92:BF92),MIN($F92*INDEX($AA$24:$DB$24,BG$4-$D92+1),$F92-SUM($Z92:BF92)))))</f>
        <v/>
      </c>
      <c r="BH92" s="91">
        <f t="array" ref="BH92">IF(BH$4&lt;$D92,0,IF(BH$4&gt;$F$21,0,IF(BH$4=$F$21,$F92-SUM($Z92:BG92),MIN($F92*INDEX($AA$24:$DB$24,BH$4-$D92+1),$F92-SUM($Z92:BG92)))))</f>
        <v/>
      </c>
      <c r="BI92" s="91">
        <f t="array" ref="BI92">IF(BI$4&lt;$D92,0,IF(BI$4&gt;$F$21,0,IF(BI$4=$F$21,$F92-SUM($Z92:BH92),MIN($F92*INDEX($AA$24:$DB$24,BI$4-$D92+1),$F92-SUM($Z92:BH92)))))</f>
        <v/>
      </c>
      <c r="BJ92" s="91">
        <f t="array" ref="BJ92">IF(BJ$4&lt;$D92,0,IF(BJ$4&gt;$F$21,0,IF(BJ$4=$F$21,$F92-SUM($Z92:BI92),MIN($F92*INDEX($AA$24:$DB$24,BJ$4-$D92+1),$F92-SUM($Z92:BI92)))))</f>
        <v/>
      </c>
      <c r="BK92" s="91">
        <f t="array" ref="BK92">IF(BK$4&lt;$D92,0,IF(BK$4&gt;$F$21,0,IF(BK$4=$F$21,$F92-SUM($Z92:BJ92),MIN($F92*INDEX($AA$24:$DB$24,BK$4-$D92+1),$F92-SUM($Z92:BJ92)))))</f>
        <v/>
      </c>
      <c r="BL92" s="91">
        <f t="array" ref="BL92">IF(BL$4&lt;$D92,0,IF(BL$4&gt;$F$21,0,IF(BL$4=$F$21,$F92-SUM($Z92:BK92),MIN($F92*INDEX($AA$24:$DB$24,BL$4-$D92+1),$F92-SUM($Z92:BK92)))))</f>
        <v/>
      </c>
      <c r="BM92" s="91">
        <f t="array" ref="BM92">IF(BM$4&lt;$D92,0,IF(BM$4&gt;$F$21,0,IF(BM$4=$F$21,$F92-SUM($Z92:BL92),MIN($F92*INDEX($AA$24:$DB$24,BM$4-$D92+1),$F92-SUM($Z92:BL92)))))</f>
        <v/>
      </c>
      <c r="BN92" s="91">
        <f t="array" ref="BN92">IF(BN$4&lt;$D92,0,IF(BN$4&gt;$F$21,0,IF(BN$4=$F$21,$F92-SUM($Z92:BM92),MIN($F92*INDEX($AA$24:$DB$24,BN$4-$D92+1),$F92-SUM($Z92:BM92)))))</f>
        <v/>
      </c>
      <c r="BO92" s="91">
        <f t="array" ref="BO92">IF(BO$4&lt;$D92,0,IF(BO$4&gt;$F$21,0,IF(BO$4=$F$21,$F92-SUM($Z92:BN92),MIN($F92*INDEX($AA$24:$DB$24,BO$4-$D92+1),$F92-SUM($Z92:BN92)))))</f>
        <v/>
      </c>
      <c r="BP92" s="91">
        <f t="array" ref="BP92">IF(BP$4&lt;$D92,0,IF(BP$4&gt;$F$21,0,IF(BP$4=$F$21,$F92-SUM($Z92:BO92),MIN($F92*INDEX($AA$24:$DB$24,BP$4-$D92+1),$F92-SUM($Z92:BO92)))))</f>
        <v/>
      </c>
      <c r="BQ92" s="91">
        <f t="array" ref="BQ92">IF(BQ$4&lt;$D92,0,IF(BQ$4&gt;$F$21,0,IF(BQ$4=$F$21,$F92-SUM($Z92:BP92),MIN($F92*INDEX($AA$24:$DB$24,BQ$4-$D92+1),$F92-SUM($Z92:BP92)))))</f>
        <v/>
      </c>
      <c r="BR92" s="91">
        <f t="array" ref="BR92">IF(BR$4&lt;$D92,0,IF(BR$4&gt;$F$21,0,IF(BR$4=$F$21,$F92-SUM($Z92:BQ92),MIN($F92*INDEX($AA$24:$DB$24,BR$4-$D92+1),$F92-SUM($Z92:BQ92)))))</f>
        <v/>
      </c>
      <c r="BS92" s="91">
        <f t="array" ref="BS92">IF(BS$4&lt;$D92,0,IF(BS$4&gt;$F$21,0,IF(BS$4=$F$21,$F92-SUM($Z92:BR92),MIN($F92*INDEX($AA$24:$DB$24,BS$4-$D92+1),$F92-SUM($Z92:BR92)))))</f>
        <v/>
      </c>
      <c r="BT92" s="91">
        <f t="array" ref="BT92">IF(BT$4&lt;$D92,0,IF(BT$4&gt;$F$21,0,IF(BT$4=$F$21,$F92-SUM($Z92:BS92),MIN($F92*INDEX($AA$24:$DB$24,BT$4-$D92+1),$F92-SUM($Z92:BS92)))))</f>
        <v/>
      </c>
      <c r="BU92" s="91">
        <f t="array" ref="BU92">IF(BU$4&lt;$D92,0,IF(BU$4&gt;$F$21,0,IF(BU$4=$F$21,$F92-SUM($Z92:BT92),MIN($F92*INDEX($AA$24:$DB$24,BU$4-$D92+1),$F92-SUM($Z92:BT92)))))</f>
        <v/>
      </c>
      <c r="BV92" s="91">
        <f t="array" ref="BV92">IF(BV$4&lt;$D92,0,IF(BV$4&gt;$F$21,0,IF(BV$4=$F$21,$F92-SUM($Z92:BU92),MIN($F92*INDEX($AA$24:$DB$24,BV$4-$D92+1),$F92-SUM($Z92:BU92)))))</f>
        <v/>
      </c>
      <c r="BW92" s="91">
        <f t="array" ref="BW92">IF(BW$4&lt;$D92,0,IF(BW$4&gt;$F$21,0,IF(BW$4=$F$21,$F92-SUM($Z92:BV92),MIN($F92*INDEX($AA$24:$DB$24,BW$4-$D92+1),$F92-SUM($Z92:BV92)))))</f>
        <v/>
      </c>
      <c r="BX92" s="91">
        <f t="array" ref="BX92">IF(BX$4&lt;$D92,0,IF(BX$4&gt;$F$21,0,IF(BX$4=$F$21,$F92-SUM($Z92:BW92),MIN($F92*INDEX($AA$24:$DB$24,BX$4-$D92+1),$F92-SUM($Z92:BW92)))))</f>
        <v/>
      </c>
      <c r="BY92" s="91">
        <f t="array" ref="BY92">IF(BY$4&lt;$D92,0,IF(BY$4&gt;$F$21,0,IF(BY$4=$F$21,$F92-SUM($Z92:BX92),MIN($F92*INDEX($AA$24:$DB$24,BY$4-$D92+1),$F92-SUM($Z92:BX92)))))</f>
        <v/>
      </c>
      <c r="BZ92" s="91">
        <f t="array" ref="BZ92">IF(BZ$4&lt;$D92,0,IF(BZ$4&gt;$F$21,0,IF(BZ$4=$F$21,$F92-SUM($Z92:BY92),MIN($F92*INDEX($AA$24:$DB$24,BZ$4-$D92+1),$F92-SUM($Z92:BY92)))))</f>
        <v/>
      </c>
      <c r="CA92" s="91">
        <f t="array" ref="CA92">IF(CA$4&lt;$D92,0,IF(CA$4&gt;$F$21,0,IF(CA$4=$F$21,$F92-SUM($Z92:BZ92),MIN($F92*INDEX($AA$24:$DB$24,CA$4-$D92+1),$F92-SUM($Z92:BZ92)))))</f>
        <v/>
      </c>
      <c r="CB92" s="91">
        <f t="array" ref="CB92">IF(CB$4&lt;$D92,0,IF(CB$4&gt;$F$21,0,IF(CB$4=$F$21,$F92-SUM($Z92:CA92),MIN($F92*INDEX($AA$24:$DB$24,CB$4-$D92+1),$F92-SUM($Z92:CA92)))))</f>
        <v/>
      </c>
      <c r="CC92" s="91">
        <f t="array" ref="CC92">IF(CC$4&lt;$D92,0,IF(CC$4&gt;$F$21,0,IF(CC$4=$F$21,$F92-SUM($Z92:CB92),MIN($F92*INDEX($AA$24:$DB$24,CC$4-$D92+1),$F92-SUM($Z92:CB92)))))</f>
        <v/>
      </c>
      <c r="CD92" s="91">
        <f t="array" ref="CD92">IF(CD$4&lt;$D92,0,IF(CD$4&gt;$F$21,0,IF(CD$4=$F$21,$F92-SUM($Z92:CC92),MIN($F92*INDEX($AA$24:$DB$24,CD$4-$D92+1),$F92-SUM($Z92:CC92)))))</f>
        <v/>
      </c>
      <c r="CE92" s="91">
        <f t="array" ref="CE92">IF(CE$4&lt;$D92,0,IF(CE$4&gt;$F$21,0,IF(CE$4=$F$21,$F92-SUM($Z92:CD92),MIN($F92*INDEX($AA$24:$DB$24,CE$4-$D92+1),$F92-SUM($Z92:CD92)))))</f>
        <v/>
      </c>
      <c r="CF92" s="91">
        <f t="array" ref="CF92">IF(CF$4&lt;$D92,0,IF(CF$4&gt;$F$21,0,IF(CF$4=$F$21,$F92-SUM($Z92:CE92),MIN($F92*INDEX($AA$24:$DB$24,CF$4-$D92+1),$F92-SUM($Z92:CE92)))))</f>
        <v/>
      </c>
      <c r="CG92" s="91">
        <f t="array" ref="CG92">IF(CG$4&lt;$D92,0,IF(CG$4&gt;$F$21,0,IF(CG$4=$F$21,$F92-SUM($Z92:CF92),MIN($F92*INDEX($AA$24:$DB$24,CG$4-$D92+1),$F92-SUM($Z92:CF92)))))</f>
        <v/>
      </c>
      <c r="CH92" s="91">
        <f t="array" ref="CH92">IF(CH$4&lt;$D92,0,IF(CH$4&gt;$F$21,0,IF(CH$4=$F$21,$F92-SUM($Z92:CG92),MIN($F92*INDEX($AA$24:$DB$24,CH$4-$D92+1),$F92-SUM($Z92:CG92)))))</f>
        <v/>
      </c>
      <c r="CI92" s="91">
        <f t="array" ref="CI92">IF(CI$4&lt;$D92,0,IF(CI$4&gt;$F$21,0,IF(CI$4=$F$21,$F92-SUM($Z92:CH92),MIN($F92*INDEX($AA$24:$DB$24,CI$4-$D92+1),$F92-SUM($Z92:CH92)))))</f>
        <v/>
      </c>
      <c r="CJ92" s="91">
        <f t="array" ref="CJ92">IF(CJ$4&lt;$D92,0,IF(CJ$4&gt;$F$21,0,IF(CJ$4=$F$21,$F92-SUM($Z92:CI92),MIN($F92*INDEX($AA$24:$DB$24,CJ$4-$D92+1),$F92-SUM($Z92:CI92)))))</f>
        <v/>
      </c>
      <c r="CK92" s="91">
        <f t="array" ref="CK92">IF(CK$4&lt;$D92,0,IF(CK$4&gt;$F$21,0,IF(CK$4=$F$21,$F92-SUM($Z92:CJ92),MIN($F92*INDEX($AA$24:$DB$24,CK$4-$D92+1),$F92-SUM($Z92:CJ92)))))</f>
        <v/>
      </c>
      <c r="CL92" s="91">
        <f t="array" ref="CL92">IF(CL$4&lt;$D92,0,IF(CL$4&gt;$F$21,0,IF(CL$4=$F$21,$F92-SUM($Z92:CK92),MIN($F92*INDEX($AA$24:$DB$24,CL$4-$D92+1),$F92-SUM($Z92:CK92)))))</f>
        <v/>
      </c>
      <c r="CM92" s="91">
        <f t="array" ref="CM92">IF(CM$4&lt;$D92,0,IF(CM$4&gt;$F$21,0,IF(CM$4=$F$21,$F92-SUM($Z92:CL92),MIN($F92*INDEX($AA$24:$DB$24,CM$4-$D92+1),$F92-SUM($Z92:CL92)))))</f>
        <v/>
      </c>
      <c r="CN92" s="91">
        <f t="array" ref="CN92">IF(CN$4&lt;$D92,0,IF(CN$4&gt;$F$21,0,IF(CN$4=$F$21,$F92-SUM($Z92:CM92),MIN($F92*INDEX($AA$24:$DB$24,CN$4-$D92+1),$F92-SUM($Z92:CM92)))))</f>
        <v/>
      </c>
      <c r="CO92" s="91">
        <f t="array" ref="CO92">IF(CO$4&lt;$D92,0,IF(CO$4&gt;$F$21,0,IF(CO$4=$F$21,$F92-SUM($Z92:CN92),MIN($F92*INDEX($AA$24:$DB$24,CO$4-$D92+1),$F92-SUM($Z92:CN92)))))</f>
        <v/>
      </c>
      <c r="CP92" s="91">
        <f t="array" ref="CP92">IF(CP$4&lt;$D92,0,IF(CP$4&gt;$F$21,0,IF(CP$4=$F$21,$F92-SUM($Z92:CO92),MIN($F92*INDEX($AA$24:$DB$24,CP$4-$D92+1),$F92-SUM($Z92:CO92)))))</f>
        <v/>
      </c>
      <c r="CQ92" s="91">
        <f t="array" ref="CQ92">IF(CQ$4&lt;$D92,0,IF(CQ$4&gt;$F$21,0,IF(CQ$4=$F$21,$F92-SUM($Z92:CP92),MIN($F92*INDEX($AA$24:$DB$24,CQ$4-$D92+1),$F92-SUM($Z92:CP92)))))</f>
        <v/>
      </c>
      <c r="CR92" s="91">
        <f t="array" ref="CR92">IF(CR$4&lt;$D92,0,IF(CR$4&gt;$F$21,0,IF(CR$4=$F$21,$F92-SUM($Z92:CQ92),MIN($F92*INDEX($AA$24:$DB$24,CR$4-$D92+1),$F92-SUM($Z92:CQ92)))))</f>
        <v/>
      </c>
      <c r="CS92" s="91">
        <f t="array" ref="CS92">IF(CS$4&lt;$D92,0,IF(CS$4&gt;$F$21,0,IF(CS$4=$F$21,$F92-SUM($Z92:CR92),MIN($F92*INDEX($AA$24:$DB$24,CS$4-$D92+1),$F92-SUM($Z92:CR92)))))</f>
        <v/>
      </c>
      <c r="CT92" s="91">
        <f t="array" ref="CT92">IF(CT$4&lt;$D92,0,IF(CT$4&gt;$F$21,0,IF(CT$4=$F$21,$F92-SUM($Z92:CS92),MIN($F92*INDEX($AA$24:$DB$24,CT$4-$D92+1),$F92-SUM($Z92:CS92)))))</f>
        <v/>
      </c>
      <c r="CU92" s="91">
        <f t="array" ref="CU92">IF(CU$4&lt;$D92,0,IF(CU$4&gt;$F$21,0,IF(CU$4=$F$21,$F92-SUM($Z92:CT92),MIN($F92*INDEX($AA$24:$DB$24,CU$4-$D92+1),$F92-SUM($Z92:CT92)))))</f>
        <v/>
      </c>
      <c r="CV92" s="91">
        <f t="array" ref="CV92">IF(CV$4&lt;$D92,0,IF(CV$4&gt;$F$21,0,IF(CV$4=$F$21,$F92-SUM($Z92:CU92),MIN($F92*INDEX($AA$24:$DB$24,CV$4-$D92+1),$F92-SUM($Z92:CU92)))))</f>
        <v/>
      </c>
      <c r="CW92" s="91">
        <f t="array" ref="CW92">IF(CW$4&lt;$D92,0,IF(CW$4&gt;$F$21,0,IF(CW$4=$F$21,$F92-SUM($Z92:CV92),MIN($F92*INDEX($AA$24:$DB$24,CW$4-$D92+1),$F92-SUM($Z92:CV92)))))</f>
        <v/>
      </c>
      <c r="CX92" s="91">
        <f t="array" ref="CX92">IF(CX$4&lt;$D92,0,IF(CX$4&gt;$F$21,0,IF(CX$4=$F$21,$F92-SUM($Z92:CW92),MIN($F92*INDEX($AA$24:$DB$24,CX$4-$D92+1),$F92-SUM($Z92:CW92)))))</f>
        <v/>
      </c>
      <c r="CY92" s="91">
        <f t="array" ref="CY92">IF(CY$4&lt;$D92,0,IF(CY$4&gt;$F$21,0,IF(CY$4=$F$21,$F92-SUM($Z92:CX92),MIN($F92*INDEX($AA$24:$DB$24,CY$4-$D92+1),$F92-SUM($Z92:CX92)))))</f>
        <v/>
      </c>
      <c r="CZ92" s="91">
        <f t="array" ref="CZ92">IF(CZ$4&lt;$D92,0,IF(CZ$4&gt;$F$21,0,IF(CZ$4=$F$21,$F92-SUM($Z92:CY92),MIN($F92*INDEX($AA$24:$DB$24,CZ$4-$D92+1),$F92-SUM($Z92:CY92)))))</f>
        <v/>
      </c>
      <c r="DA92" s="91">
        <f t="array" ref="DA92">IF(DA$4&lt;$D92,0,IF(DA$4&gt;$F$21,0,IF(DA$4=$F$21,$F92-SUM($Z92:CZ92),MIN($F92*INDEX($AA$24:$DB$24,DA$4-$D92+1),$F92-SUM($Z92:CZ92)))))</f>
        <v/>
      </c>
      <c r="DB92" s="91">
        <f t="array" ref="DB92">IF(DB$4&lt;$D92,0,IF(DB$4&gt;$F$21,0,IF(DB$4=$F$21,$F92-SUM($Z92:DA92),MIN($F92*INDEX($AA$24:$DB$24,DB$4-$D92+1),$F92-SUM($Z92:DA92)))))</f>
        <v/>
      </c>
    </row>
    <row r="93" outlineLevel="3">
      <c r="D93" s="2" t="n">
        <v>68</v>
      </c>
      <c r="E93" s="2" t="inlineStr">
        <is>
          <t>Total Capex Year 68</t>
        </is>
      </c>
      <c r="F93" s="87" t="n">
        <v>0</v>
      </c>
      <c r="G93" s="87">
        <f>SUM(AA93:DB93)-F93</f>
        <v/>
      </c>
      <c r="AA93" s="91">
        <f t="array" ref="AA93">IF(AA$4&lt;$D93,0,IF(AA$4&gt;$F$21,0,IF(AA$4=$F$21,$F93-SUM($Z93:Z93),MIN($F93*INDEX($AA$24:$DB$24,AA$4-$D93+1),$F93-SUM($Z93:Z93)))))</f>
        <v/>
      </c>
      <c r="AB93" s="91">
        <f t="array" ref="AB93">IF(AB$4&lt;$D93,0,IF(AB$4&gt;$F$21,0,IF(AB$4=$F$21,$F93-SUM($Z93:AA93),MIN($F93*INDEX($AA$24:$DB$24,AB$4-$D93+1),$F93-SUM($Z93:AA93)))))</f>
        <v/>
      </c>
      <c r="AC93" s="91">
        <f t="array" ref="AC93">IF(AC$4&lt;$D93,0,IF(AC$4&gt;$F$21,0,IF(AC$4=$F$21,$F93-SUM($Z93:AB93),MIN($F93*INDEX($AA$24:$DB$24,AC$4-$D93+1),$F93-SUM($Z93:AB93)))))</f>
        <v/>
      </c>
      <c r="AD93" s="91">
        <f t="array" ref="AD93">IF(AD$4&lt;$D93,0,IF(AD$4&gt;$F$21,0,IF(AD$4=$F$21,$F93-SUM($Z93:AC93),MIN($F93*INDEX($AA$24:$DB$24,AD$4-$D93+1),$F93-SUM($Z93:AC93)))))</f>
        <v/>
      </c>
      <c r="AE93" s="91">
        <f t="array" ref="AE93">IF(AE$4&lt;$D93,0,IF(AE$4&gt;$F$21,0,IF(AE$4=$F$21,$F93-SUM($Z93:AD93),MIN($F93*INDEX($AA$24:$DB$24,AE$4-$D93+1),$F93-SUM($Z93:AD93)))))</f>
        <v/>
      </c>
      <c r="AF93" s="91">
        <f t="array" ref="AF93">IF(AF$4&lt;$D93,0,IF(AF$4&gt;$F$21,0,IF(AF$4=$F$21,$F93-SUM($Z93:AE93),MIN($F93*INDEX($AA$24:$DB$24,AF$4-$D93+1),$F93-SUM($Z93:AE93)))))</f>
        <v/>
      </c>
      <c r="AG93" s="91">
        <f t="array" ref="AG93">IF(AG$4&lt;$D93,0,IF(AG$4&gt;$F$21,0,IF(AG$4=$F$21,$F93-SUM($Z93:AF93),MIN($F93*INDEX($AA$24:$DB$24,AG$4-$D93+1),$F93-SUM($Z93:AF93)))))</f>
        <v/>
      </c>
      <c r="AH93" s="91">
        <f t="array" ref="AH93">IF(AH$4&lt;$D93,0,IF(AH$4&gt;$F$21,0,IF(AH$4=$F$21,$F93-SUM($Z93:AG93),MIN($F93*INDEX($AA$24:$DB$24,AH$4-$D93+1),$F93-SUM($Z93:AG93)))))</f>
        <v/>
      </c>
      <c r="AI93" s="91">
        <f t="array" ref="AI93">IF(AI$4&lt;$D93,0,IF(AI$4&gt;$F$21,0,IF(AI$4=$F$21,$F93-SUM($Z93:AH93),MIN($F93*INDEX($AA$24:$DB$24,AI$4-$D93+1),$F93-SUM($Z93:AH93)))))</f>
        <v/>
      </c>
      <c r="AJ93" s="91">
        <f t="array" ref="AJ93">IF(AJ$4&lt;$D93,0,IF(AJ$4&gt;$F$21,0,IF(AJ$4=$F$21,$F93-SUM($Z93:AI93),MIN($F93*INDEX($AA$24:$DB$24,AJ$4-$D93+1),$F93-SUM($Z93:AI93)))))</f>
        <v/>
      </c>
      <c r="AK93" s="91">
        <f t="array" ref="AK93">IF(AK$4&lt;$D93,0,IF(AK$4&gt;$F$21,0,IF(AK$4=$F$21,$F93-SUM($Z93:AJ93),MIN($F93*INDEX($AA$24:$DB$24,AK$4-$D93+1),$F93-SUM($Z93:AJ93)))))</f>
        <v/>
      </c>
      <c r="AL93" s="91">
        <f t="array" ref="AL93">IF(AL$4&lt;$D93,0,IF(AL$4&gt;$F$21,0,IF(AL$4=$F$21,$F93-SUM($Z93:AK93),MIN($F93*INDEX($AA$24:$DB$24,AL$4-$D93+1),$F93-SUM($Z93:AK93)))))</f>
        <v/>
      </c>
      <c r="AM93" s="91">
        <f t="array" ref="AM93">IF(AM$4&lt;$D93,0,IF(AM$4&gt;$F$21,0,IF(AM$4=$F$21,$F93-SUM($Z93:AL93),MIN($F93*INDEX($AA$24:$DB$24,AM$4-$D93+1),$F93-SUM($Z93:AL93)))))</f>
        <v/>
      </c>
      <c r="AN93" s="91">
        <f t="array" ref="AN93">IF(AN$4&lt;$D93,0,IF(AN$4&gt;$F$21,0,IF(AN$4=$F$21,$F93-SUM($Z93:AM93),MIN($F93*INDEX($AA$24:$DB$24,AN$4-$D93+1),$F93-SUM($Z93:AM93)))))</f>
        <v/>
      </c>
      <c r="AO93" s="91">
        <f t="array" ref="AO93">IF(AO$4&lt;$D93,0,IF(AO$4&gt;$F$21,0,IF(AO$4=$F$21,$F93-SUM($Z93:AN93),MIN($F93*INDEX($AA$24:$DB$24,AO$4-$D93+1),$F93-SUM($Z93:AN93)))))</f>
        <v/>
      </c>
      <c r="AP93" s="91">
        <f t="array" ref="AP93">IF(AP$4&lt;$D93,0,IF(AP$4&gt;$F$21,0,IF(AP$4=$F$21,$F93-SUM($Z93:AO93),MIN($F93*INDEX($AA$24:$DB$24,AP$4-$D93+1),$F93-SUM($Z93:AO93)))))</f>
        <v/>
      </c>
      <c r="AQ93" s="91">
        <f t="array" ref="AQ93">IF(AQ$4&lt;$D93,0,IF(AQ$4&gt;$F$21,0,IF(AQ$4=$F$21,$F93-SUM($Z93:AP93),MIN($F93*INDEX($AA$24:$DB$24,AQ$4-$D93+1),$F93-SUM($Z93:AP93)))))</f>
        <v/>
      </c>
      <c r="AR93" s="91">
        <f t="array" ref="AR93">IF(AR$4&lt;$D93,0,IF(AR$4&gt;$F$21,0,IF(AR$4=$F$21,$F93-SUM($Z93:AQ93),MIN($F93*INDEX($AA$24:$DB$24,AR$4-$D93+1),$F93-SUM($Z93:AQ93)))))</f>
        <v/>
      </c>
      <c r="AS93" s="91">
        <f t="array" ref="AS93">IF(AS$4&lt;$D93,0,IF(AS$4&gt;$F$21,0,IF(AS$4=$F$21,$F93-SUM($Z93:AR93),MIN($F93*INDEX($AA$24:$DB$24,AS$4-$D93+1),$F93-SUM($Z93:AR93)))))</f>
        <v/>
      </c>
      <c r="AT93" s="91">
        <f t="array" ref="AT93">IF(AT$4&lt;$D93,0,IF(AT$4&gt;$F$21,0,IF(AT$4=$F$21,$F93-SUM($Z93:AS93),MIN($F93*INDEX($AA$24:$DB$24,AT$4-$D93+1),$F93-SUM($Z93:AS93)))))</f>
        <v/>
      </c>
      <c r="AU93" s="91">
        <f t="array" ref="AU93">IF(AU$4&lt;$D93,0,IF(AU$4&gt;$F$21,0,IF(AU$4=$F$21,$F93-SUM($Z93:AT93),MIN($F93*INDEX($AA$24:$DB$24,AU$4-$D93+1),$F93-SUM($Z93:AT93)))))</f>
        <v/>
      </c>
      <c r="AV93" s="91">
        <f t="array" ref="AV93">IF(AV$4&lt;$D93,0,IF(AV$4&gt;$F$21,0,IF(AV$4=$F$21,$F93-SUM($Z93:AU93),MIN($F93*INDEX($AA$24:$DB$24,AV$4-$D93+1),$F93-SUM($Z93:AU93)))))</f>
        <v/>
      </c>
      <c r="AW93" s="91">
        <f t="array" ref="AW93">IF(AW$4&lt;$D93,0,IF(AW$4&gt;$F$21,0,IF(AW$4=$F$21,$F93-SUM($Z93:AV93),MIN($F93*INDEX($AA$24:$DB$24,AW$4-$D93+1),$F93-SUM($Z93:AV93)))))</f>
        <v/>
      </c>
      <c r="AX93" s="91">
        <f t="array" ref="AX93">IF(AX$4&lt;$D93,0,IF(AX$4&gt;$F$21,0,IF(AX$4=$F$21,$F93-SUM($Z93:AW93),MIN($F93*INDEX($AA$24:$DB$24,AX$4-$D93+1),$F93-SUM($Z93:AW93)))))</f>
        <v/>
      </c>
      <c r="AY93" s="91">
        <f t="array" ref="AY93">IF(AY$4&lt;$D93,0,IF(AY$4&gt;$F$21,0,IF(AY$4=$F$21,$F93-SUM($Z93:AX93),MIN($F93*INDEX($AA$24:$DB$24,AY$4-$D93+1),$F93-SUM($Z93:AX93)))))</f>
        <v/>
      </c>
      <c r="AZ93" s="91">
        <f t="array" ref="AZ93">IF(AZ$4&lt;$D93,0,IF(AZ$4&gt;$F$21,0,IF(AZ$4=$F$21,$F93-SUM($Z93:AY93),MIN($F93*INDEX($AA$24:$DB$24,AZ$4-$D93+1),$F93-SUM($Z93:AY93)))))</f>
        <v/>
      </c>
      <c r="BA93" s="91">
        <f t="array" ref="BA93">IF(BA$4&lt;$D93,0,IF(BA$4&gt;$F$21,0,IF(BA$4=$F$21,$F93-SUM($Z93:AZ93),MIN($F93*INDEX($AA$24:$DB$24,BA$4-$D93+1),$F93-SUM($Z93:AZ93)))))</f>
        <v/>
      </c>
      <c r="BB93" s="91">
        <f t="array" ref="BB93">IF(BB$4&lt;$D93,0,IF(BB$4&gt;$F$21,0,IF(BB$4=$F$21,$F93-SUM($Z93:BA93),MIN($F93*INDEX($AA$24:$DB$24,BB$4-$D93+1),$F93-SUM($Z93:BA93)))))</f>
        <v/>
      </c>
      <c r="BC93" s="91">
        <f t="array" ref="BC93">IF(BC$4&lt;$D93,0,IF(BC$4&gt;$F$21,0,IF(BC$4=$F$21,$F93-SUM($Z93:BB93),MIN($F93*INDEX($AA$24:$DB$24,BC$4-$D93+1),$F93-SUM($Z93:BB93)))))</f>
        <v/>
      </c>
      <c r="BD93" s="91">
        <f t="array" ref="BD93">IF(BD$4&lt;$D93,0,IF(BD$4&gt;$F$21,0,IF(BD$4=$F$21,$F93-SUM($Z93:BC93),MIN($F93*INDEX($AA$24:$DB$24,BD$4-$D93+1),$F93-SUM($Z93:BC93)))))</f>
        <v/>
      </c>
      <c r="BE93" s="91">
        <f t="array" ref="BE93">IF(BE$4&lt;$D93,0,IF(BE$4&gt;$F$21,0,IF(BE$4=$F$21,$F93-SUM($Z93:BD93),MIN($F93*INDEX($AA$24:$DB$24,BE$4-$D93+1),$F93-SUM($Z93:BD93)))))</f>
        <v/>
      </c>
      <c r="BF93" s="91">
        <f t="array" ref="BF93">IF(BF$4&lt;$D93,0,IF(BF$4&gt;$F$21,0,IF(BF$4=$F$21,$F93-SUM($Z93:BE93),MIN($F93*INDEX($AA$24:$DB$24,BF$4-$D93+1),$F93-SUM($Z93:BE93)))))</f>
        <v/>
      </c>
      <c r="BG93" s="91">
        <f t="array" ref="BG93">IF(BG$4&lt;$D93,0,IF(BG$4&gt;$F$21,0,IF(BG$4=$F$21,$F93-SUM($Z93:BF93),MIN($F93*INDEX($AA$24:$DB$24,BG$4-$D93+1),$F93-SUM($Z93:BF93)))))</f>
        <v/>
      </c>
      <c r="BH93" s="91">
        <f t="array" ref="BH93">IF(BH$4&lt;$D93,0,IF(BH$4&gt;$F$21,0,IF(BH$4=$F$21,$F93-SUM($Z93:BG93),MIN($F93*INDEX($AA$24:$DB$24,BH$4-$D93+1),$F93-SUM($Z93:BG93)))))</f>
        <v/>
      </c>
      <c r="BI93" s="91">
        <f t="array" ref="BI93">IF(BI$4&lt;$D93,0,IF(BI$4&gt;$F$21,0,IF(BI$4=$F$21,$F93-SUM($Z93:BH93),MIN($F93*INDEX($AA$24:$DB$24,BI$4-$D93+1),$F93-SUM($Z93:BH93)))))</f>
        <v/>
      </c>
      <c r="BJ93" s="91">
        <f t="array" ref="BJ93">IF(BJ$4&lt;$D93,0,IF(BJ$4&gt;$F$21,0,IF(BJ$4=$F$21,$F93-SUM($Z93:BI93),MIN($F93*INDEX($AA$24:$DB$24,BJ$4-$D93+1),$F93-SUM($Z93:BI93)))))</f>
        <v/>
      </c>
      <c r="BK93" s="91">
        <f t="array" ref="BK93">IF(BK$4&lt;$D93,0,IF(BK$4&gt;$F$21,0,IF(BK$4=$F$21,$F93-SUM($Z93:BJ93),MIN($F93*INDEX($AA$24:$DB$24,BK$4-$D93+1),$F93-SUM($Z93:BJ93)))))</f>
        <v/>
      </c>
      <c r="BL93" s="91">
        <f t="array" ref="BL93">IF(BL$4&lt;$D93,0,IF(BL$4&gt;$F$21,0,IF(BL$4=$F$21,$F93-SUM($Z93:BK93),MIN($F93*INDEX($AA$24:$DB$24,BL$4-$D93+1),$F93-SUM($Z93:BK93)))))</f>
        <v/>
      </c>
      <c r="BM93" s="91">
        <f t="array" ref="BM93">IF(BM$4&lt;$D93,0,IF(BM$4&gt;$F$21,0,IF(BM$4=$F$21,$F93-SUM($Z93:BL93),MIN($F93*INDEX($AA$24:$DB$24,BM$4-$D93+1),$F93-SUM($Z93:BL93)))))</f>
        <v/>
      </c>
      <c r="BN93" s="91">
        <f t="array" ref="BN93">IF(BN$4&lt;$D93,0,IF(BN$4&gt;$F$21,0,IF(BN$4=$F$21,$F93-SUM($Z93:BM93),MIN($F93*INDEX($AA$24:$DB$24,BN$4-$D93+1),$F93-SUM($Z93:BM93)))))</f>
        <v/>
      </c>
      <c r="BO93" s="91">
        <f t="array" ref="BO93">IF(BO$4&lt;$D93,0,IF(BO$4&gt;$F$21,0,IF(BO$4=$F$21,$F93-SUM($Z93:BN93),MIN($F93*INDEX($AA$24:$DB$24,BO$4-$D93+1),$F93-SUM($Z93:BN93)))))</f>
        <v/>
      </c>
      <c r="BP93" s="91">
        <f t="array" ref="BP93">IF(BP$4&lt;$D93,0,IF(BP$4&gt;$F$21,0,IF(BP$4=$F$21,$F93-SUM($Z93:BO93),MIN($F93*INDEX($AA$24:$DB$24,BP$4-$D93+1),$F93-SUM($Z93:BO93)))))</f>
        <v/>
      </c>
      <c r="BQ93" s="91">
        <f t="array" ref="BQ93">IF(BQ$4&lt;$D93,0,IF(BQ$4&gt;$F$21,0,IF(BQ$4=$F$21,$F93-SUM($Z93:BP93),MIN($F93*INDEX($AA$24:$DB$24,BQ$4-$D93+1),$F93-SUM($Z93:BP93)))))</f>
        <v/>
      </c>
      <c r="BR93" s="91">
        <f t="array" ref="BR93">IF(BR$4&lt;$D93,0,IF(BR$4&gt;$F$21,0,IF(BR$4=$F$21,$F93-SUM($Z93:BQ93),MIN($F93*INDEX($AA$24:$DB$24,BR$4-$D93+1),$F93-SUM($Z93:BQ93)))))</f>
        <v/>
      </c>
      <c r="BS93" s="91">
        <f t="array" ref="BS93">IF(BS$4&lt;$D93,0,IF(BS$4&gt;$F$21,0,IF(BS$4=$F$21,$F93-SUM($Z93:BR93),MIN($F93*INDEX($AA$24:$DB$24,BS$4-$D93+1),$F93-SUM($Z93:BR93)))))</f>
        <v/>
      </c>
      <c r="BT93" s="91">
        <f t="array" ref="BT93">IF(BT$4&lt;$D93,0,IF(BT$4&gt;$F$21,0,IF(BT$4=$F$21,$F93-SUM($Z93:BS93),MIN($F93*INDEX($AA$24:$DB$24,BT$4-$D93+1),$F93-SUM($Z93:BS93)))))</f>
        <v/>
      </c>
      <c r="BU93" s="91">
        <f t="array" ref="BU93">IF(BU$4&lt;$D93,0,IF(BU$4&gt;$F$21,0,IF(BU$4=$F$21,$F93-SUM($Z93:BT93),MIN($F93*INDEX($AA$24:$DB$24,BU$4-$D93+1),$F93-SUM($Z93:BT93)))))</f>
        <v/>
      </c>
      <c r="BV93" s="91">
        <f t="array" ref="BV93">IF(BV$4&lt;$D93,0,IF(BV$4&gt;$F$21,0,IF(BV$4=$F$21,$F93-SUM($Z93:BU93),MIN($F93*INDEX($AA$24:$DB$24,BV$4-$D93+1),$F93-SUM($Z93:BU93)))))</f>
        <v/>
      </c>
      <c r="BW93" s="91">
        <f t="array" ref="BW93">IF(BW$4&lt;$D93,0,IF(BW$4&gt;$F$21,0,IF(BW$4=$F$21,$F93-SUM($Z93:BV93),MIN($F93*INDEX($AA$24:$DB$24,BW$4-$D93+1),$F93-SUM($Z93:BV93)))))</f>
        <v/>
      </c>
      <c r="BX93" s="91">
        <f t="array" ref="BX93">IF(BX$4&lt;$D93,0,IF(BX$4&gt;$F$21,0,IF(BX$4=$F$21,$F93-SUM($Z93:BW93),MIN($F93*INDEX($AA$24:$DB$24,BX$4-$D93+1),$F93-SUM($Z93:BW93)))))</f>
        <v/>
      </c>
      <c r="BY93" s="91">
        <f t="array" ref="BY93">IF(BY$4&lt;$D93,0,IF(BY$4&gt;$F$21,0,IF(BY$4=$F$21,$F93-SUM($Z93:BX93),MIN($F93*INDEX($AA$24:$DB$24,BY$4-$D93+1),$F93-SUM($Z93:BX93)))))</f>
        <v/>
      </c>
      <c r="BZ93" s="91">
        <f t="array" ref="BZ93">IF(BZ$4&lt;$D93,0,IF(BZ$4&gt;$F$21,0,IF(BZ$4=$F$21,$F93-SUM($Z93:BY93),MIN($F93*INDEX($AA$24:$DB$24,BZ$4-$D93+1),$F93-SUM($Z93:BY93)))))</f>
        <v/>
      </c>
      <c r="CA93" s="91">
        <f t="array" ref="CA93">IF(CA$4&lt;$D93,0,IF(CA$4&gt;$F$21,0,IF(CA$4=$F$21,$F93-SUM($Z93:BZ93),MIN($F93*INDEX($AA$24:$DB$24,CA$4-$D93+1),$F93-SUM($Z93:BZ93)))))</f>
        <v/>
      </c>
      <c r="CB93" s="91">
        <f t="array" ref="CB93">IF(CB$4&lt;$D93,0,IF(CB$4&gt;$F$21,0,IF(CB$4=$F$21,$F93-SUM($Z93:CA93),MIN($F93*INDEX($AA$24:$DB$24,CB$4-$D93+1),$F93-SUM($Z93:CA93)))))</f>
        <v/>
      </c>
      <c r="CC93" s="91">
        <f t="array" ref="CC93">IF(CC$4&lt;$D93,0,IF(CC$4&gt;$F$21,0,IF(CC$4=$F$21,$F93-SUM($Z93:CB93),MIN($F93*INDEX($AA$24:$DB$24,CC$4-$D93+1),$F93-SUM($Z93:CB93)))))</f>
        <v/>
      </c>
      <c r="CD93" s="91">
        <f t="array" ref="CD93">IF(CD$4&lt;$D93,0,IF(CD$4&gt;$F$21,0,IF(CD$4=$F$21,$F93-SUM($Z93:CC93),MIN($F93*INDEX($AA$24:$DB$24,CD$4-$D93+1),$F93-SUM($Z93:CC93)))))</f>
        <v/>
      </c>
      <c r="CE93" s="91">
        <f t="array" ref="CE93">IF(CE$4&lt;$D93,0,IF(CE$4&gt;$F$21,0,IF(CE$4=$F$21,$F93-SUM($Z93:CD93),MIN($F93*INDEX($AA$24:$DB$24,CE$4-$D93+1),$F93-SUM($Z93:CD93)))))</f>
        <v/>
      </c>
      <c r="CF93" s="91">
        <f t="array" ref="CF93">IF(CF$4&lt;$D93,0,IF(CF$4&gt;$F$21,0,IF(CF$4=$F$21,$F93-SUM($Z93:CE93),MIN($F93*INDEX($AA$24:$DB$24,CF$4-$D93+1),$F93-SUM($Z93:CE93)))))</f>
        <v/>
      </c>
      <c r="CG93" s="91">
        <f t="array" ref="CG93">IF(CG$4&lt;$D93,0,IF(CG$4&gt;$F$21,0,IF(CG$4=$F$21,$F93-SUM($Z93:CF93),MIN($F93*INDEX($AA$24:$DB$24,CG$4-$D93+1),$F93-SUM($Z93:CF93)))))</f>
        <v/>
      </c>
      <c r="CH93" s="91">
        <f t="array" ref="CH93">IF(CH$4&lt;$D93,0,IF(CH$4&gt;$F$21,0,IF(CH$4=$F$21,$F93-SUM($Z93:CG93),MIN($F93*INDEX($AA$24:$DB$24,CH$4-$D93+1),$F93-SUM($Z93:CG93)))))</f>
        <v/>
      </c>
      <c r="CI93" s="91">
        <f t="array" ref="CI93">IF(CI$4&lt;$D93,0,IF(CI$4&gt;$F$21,0,IF(CI$4=$F$21,$F93-SUM($Z93:CH93),MIN($F93*INDEX($AA$24:$DB$24,CI$4-$D93+1),$F93-SUM($Z93:CH93)))))</f>
        <v/>
      </c>
      <c r="CJ93" s="91">
        <f t="array" ref="CJ93">IF(CJ$4&lt;$D93,0,IF(CJ$4&gt;$F$21,0,IF(CJ$4=$F$21,$F93-SUM($Z93:CI93),MIN($F93*INDEX($AA$24:$DB$24,CJ$4-$D93+1),$F93-SUM($Z93:CI93)))))</f>
        <v/>
      </c>
      <c r="CK93" s="91">
        <f t="array" ref="CK93">IF(CK$4&lt;$D93,0,IF(CK$4&gt;$F$21,0,IF(CK$4=$F$21,$F93-SUM($Z93:CJ93),MIN($F93*INDEX($AA$24:$DB$24,CK$4-$D93+1),$F93-SUM($Z93:CJ93)))))</f>
        <v/>
      </c>
      <c r="CL93" s="91">
        <f t="array" ref="CL93">IF(CL$4&lt;$D93,0,IF(CL$4&gt;$F$21,0,IF(CL$4=$F$21,$F93-SUM($Z93:CK93),MIN($F93*INDEX($AA$24:$DB$24,CL$4-$D93+1),$F93-SUM($Z93:CK93)))))</f>
        <v/>
      </c>
      <c r="CM93" s="91">
        <f t="array" ref="CM93">IF(CM$4&lt;$D93,0,IF(CM$4&gt;$F$21,0,IF(CM$4=$F$21,$F93-SUM($Z93:CL93),MIN($F93*INDEX($AA$24:$DB$24,CM$4-$D93+1),$F93-SUM($Z93:CL93)))))</f>
        <v/>
      </c>
      <c r="CN93" s="91">
        <f t="array" ref="CN93">IF(CN$4&lt;$D93,0,IF(CN$4&gt;$F$21,0,IF(CN$4=$F$21,$F93-SUM($Z93:CM93),MIN($F93*INDEX($AA$24:$DB$24,CN$4-$D93+1),$F93-SUM($Z93:CM93)))))</f>
        <v/>
      </c>
      <c r="CO93" s="91">
        <f t="array" ref="CO93">IF(CO$4&lt;$D93,0,IF(CO$4&gt;$F$21,0,IF(CO$4=$F$21,$F93-SUM($Z93:CN93),MIN($F93*INDEX($AA$24:$DB$24,CO$4-$D93+1),$F93-SUM($Z93:CN93)))))</f>
        <v/>
      </c>
      <c r="CP93" s="91">
        <f t="array" ref="CP93">IF(CP$4&lt;$D93,0,IF(CP$4&gt;$F$21,0,IF(CP$4=$F$21,$F93-SUM($Z93:CO93),MIN($F93*INDEX($AA$24:$DB$24,CP$4-$D93+1),$F93-SUM($Z93:CO93)))))</f>
        <v/>
      </c>
      <c r="CQ93" s="91">
        <f t="array" ref="CQ93">IF(CQ$4&lt;$D93,0,IF(CQ$4&gt;$F$21,0,IF(CQ$4=$F$21,$F93-SUM($Z93:CP93),MIN($F93*INDEX($AA$24:$DB$24,CQ$4-$D93+1),$F93-SUM($Z93:CP93)))))</f>
        <v/>
      </c>
      <c r="CR93" s="91">
        <f t="array" ref="CR93">IF(CR$4&lt;$D93,0,IF(CR$4&gt;$F$21,0,IF(CR$4=$F$21,$F93-SUM($Z93:CQ93),MIN($F93*INDEX($AA$24:$DB$24,CR$4-$D93+1),$F93-SUM($Z93:CQ93)))))</f>
        <v/>
      </c>
      <c r="CS93" s="91">
        <f t="array" ref="CS93">IF(CS$4&lt;$D93,0,IF(CS$4&gt;$F$21,0,IF(CS$4=$F$21,$F93-SUM($Z93:CR93),MIN($F93*INDEX($AA$24:$DB$24,CS$4-$D93+1),$F93-SUM($Z93:CR93)))))</f>
        <v/>
      </c>
      <c r="CT93" s="91">
        <f t="array" ref="CT93">IF(CT$4&lt;$D93,0,IF(CT$4&gt;$F$21,0,IF(CT$4=$F$21,$F93-SUM($Z93:CS93),MIN($F93*INDEX($AA$24:$DB$24,CT$4-$D93+1),$F93-SUM($Z93:CS93)))))</f>
        <v/>
      </c>
      <c r="CU93" s="91">
        <f t="array" ref="CU93">IF(CU$4&lt;$D93,0,IF(CU$4&gt;$F$21,0,IF(CU$4=$F$21,$F93-SUM($Z93:CT93),MIN($F93*INDEX($AA$24:$DB$24,CU$4-$D93+1),$F93-SUM($Z93:CT93)))))</f>
        <v/>
      </c>
      <c r="CV93" s="91">
        <f t="array" ref="CV93">IF(CV$4&lt;$D93,0,IF(CV$4&gt;$F$21,0,IF(CV$4=$F$21,$F93-SUM($Z93:CU93),MIN($F93*INDEX($AA$24:$DB$24,CV$4-$D93+1),$F93-SUM($Z93:CU93)))))</f>
        <v/>
      </c>
      <c r="CW93" s="91">
        <f t="array" ref="CW93">IF(CW$4&lt;$D93,0,IF(CW$4&gt;$F$21,0,IF(CW$4=$F$21,$F93-SUM($Z93:CV93),MIN($F93*INDEX($AA$24:$DB$24,CW$4-$D93+1),$F93-SUM($Z93:CV93)))))</f>
        <v/>
      </c>
      <c r="CX93" s="91">
        <f t="array" ref="CX93">IF(CX$4&lt;$D93,0,IF(CX$4&gt;$F$21,0,IF(CX$4=$F$21,$F93-SUM($Z93:CW93),MIN($F93*INDEX($AA$24:$DB$24,CX$4-$D93+1),$F93-SUM($Z93:CW93)))))</f>
        <v/>
      </c>
      <c r="CY93" s="91">
        <f t="array" ref="CY93">IF(CY$4&lt;$D93,0,IF(CY$4&gt;$F$21,0,IF(CY$4=$F$21,$F93-SUM($Z93:CX93),MIN($F93*INDEX($AA$24:$DB$24,CY$4-$D93+1),$F93-SUM($Z93:CX93)))))</f>
        <v/>
      </c>
      <c r="CZ93" s="91">
        <f t="array" ref="CZ93">IF(CZ$4&lt;$D93,0,IF(CZ$4&gt;$F$21,0,IF(CZ$4=$F$21,$F93-SUM($Z93:CY93),MIN($F93*INDEX($AA$24:$DB$24,CZ$4-$D93+1),$F93-SUM($Z93:CY93)))))</f>
        <v/>
      </c>
      <c r="DA93" s="91">
        <f t="array" ref="DA93">IF(DA$4&lt;$D93,0,IF(DA$4&gt;$F$21,0,IF(DA$4=$F$21,$F93-SUM($Z93:CZ93),MIN($F93*INDEX($AA$24:$DB$24,DA$4-$D93+1),$F93-SUM($Z93:CZ93)))))</f>
        <v/>
      </c>
      <c r="DB93" s="91">
        <f t="array" ref="DB93">IF(DB$4&lt;$D93,0,IF(DB$4&gt;$F$21,0,IF(DB$4=$F$21,$F93-SUM($Z93:DA93),MIN($F93*INDEX($AA$24:$DB$24,DB$4-$D93+1),$F93-SUM($Z93:DA93)))))</f>
        <v/>
      </c>
    </row>
    <row r="94" outlineLevel="3">
      <c r="D94" s="2" t="n">
        <v>69</v>
      </c>
      <c r="E94" s="2" t="inlineStr">
        <is>
          <t>Total Capex Year 69</t>
        </is>
      </c>
      <c r="F94" s="87" t="n">
        <v>0</v>
      </c>
      <c r="G94" s="87">
        <f>SUM(AA94:DB94)-F94</f>
        <v/>
      </c>
      <c r="AA94" s="91">
        <f t="array" ref="AA94">IF(AA$4&lt;$D94,0,IF(AA$4&gt;$F$21,0,IF(AA$4=$F$21,$F94-SUM($Z94:Z94),MIN($F94*INDEX($AA$24:$DB$24,AA$4-$D94+1),$F94-SUM($Z94:Z94)))))</f>
        <v/>
      </c>
      <c r="AB94" s="91">
        <f t="array" ref="AB94">IF(AB$4&lt;$D94,0,IF(AB$4&gt;$F$21,0,IF(AB$4=$F$21,$F94-SUM($Z94:AA94),MIN($F94*INDEX($AA$24:$DB$24,AB$4-$D94+1),$F94-SUM($Z94:AA94)))))</f>
        <v/>
      </c>
      <c r="AC94" s="91">
        <f t="array" ref="AC94">IF(AC$4&lt;$D94,0,IF(AC$4&gt;$F$21,0,IF(AC$4=$F$21,$F94-SUM($Z94:AB94),MIN($F94*INDEX($AA$24:$DB$24,AC$4-$D94+1),$F94-SUM($Z94:AB94)))))</f>
        <v/>
      </c>
      <c r="AD94" s="91">
        <f t="array" ref="AD94">IF(AD$4&lt;$D94,0,IF(AD$4&gt;$F$21,0,IF(AD$4=$F$21,$F94-SUM($Z94:AC94),MIN($F94*INDEX($AA$24:$DB$24,AD$4-$D94+1),$F94-SUM($Z94:AC94)))))</f>
        <v/>
      </c>
      <c r="AE94" s="91">
        <f t="array" ref="AE94">IF(AE$4&lt;$D94,0,IF(AE$4&gt;$F$21,0,IF(AE$4=$F$21,$F94-SUM($Z94:AD94),MIN($F94*INDEX($AA$24:$DB$24,AE$4-$D94+1),$F94-SUM($Z94:AD94)))))</f>
        <v/>
      </c>
      <c r="AF94" s="91">
        <f t="array" ref="AF94">IF(AF$4&lt;$D94,0,IF(AF$4&gt;$F$21,0,IF(AF$4=$F$21,$F94-SUM($Z94:AE94),MIN($F94*INDEX($AA$24:$DB$24,AF$4-$D94+1),$F94-SUM($Z94:AE94)))))</f>
        <v/>
      </c>
      <c r="AG94" s="91">
        <f t="array" ref="AG94">IF(AG$4&lt;$D94,0,IF(AG$4&gt;$F$21,0,IF(AG$4=$F$21,$F94-SUM($Z94:AF94),MIN($F94*INDEX($AA$24:$DB$24,AG$4-$D94+1),$F94-SUM($Z94:AF94)))))</f>
        <v/>
      </c>
      <c r="AH94" s="91">
        <f t="array" ref="AH94">IF(AH$4&lt;$D94,0,IF(AH$4&gt;$F$21,0,IF(AH$4=$F$21,$F94-SUM($Z94:AG94),MIN($F94*INDEX($AA$24:$DB$24,AH$4-$D94+1),$F94-SUM($Z94:AG94)))))</f>
        <v/>
      </c>
      <c r="AI94" s="91">
        <f t="array" ref="AI94">IF(AI$4&lt;$D94,0,IF(AI$4&gt;$F$21,0,IF(AI$4=$F$21,$F94-SUM($Z94:AH94),MIN($F94*INDEX($AA$24:$DB$24,AI$4-$D94+1),$F94-SUM($Z94:AH94)))))</f>
        <v/>
      </c>
      <c r="AJ94" s="91">
        <f t="array" ref="AJ94">IF(AJ$4&lt;$D94,0,IF(AJ$4&gt;$F$21,0,IF(AJ$4=$F$21,$F94-SUM($Z94:AI94),MIN($F94*INDEX($AA$24:$DB$24,AJ$4-$D94+1),$F94-SUM($Z94:AI94)))))</f>
        <v/>
      </c>
      <c r="AK94" s="91">
        <f t="array" ref="AK94">IF(AK$4&lt;$D94,0,IF(AK$4&gt;$F$21,0,IF(AK$4=$F$21,$F94-SUM($Z94:AJ94),MIN($F94*INDEX($AA$24:$DB$24,AK$4-$D94+1),$F94-SUM($Z94:AJ94)))))</f>
        <v/>
      </c>
      <c r="AL94" s="91">
        <f t="array" ref="AL94">IF(AL$4&lt;$D94,0,IF(AL$4&gt;$F$21,0,IF(AL$4=$F$21,$F94-SUM($Z94:AK94),MIN($F94*INDEX($AA$24:$DB$24,AL$4-$D94+1),$F94-SUM($Z94:AK94)))))</f>
        <v/>
      </c>
      <c r="AM94" s="91">
        <f t="array" ref="AM94">IF(AM$4&lt;$D94,0,IF(AM$4&gt;$F$21,0,IF(AM$4=$F$21,$F94-SUM($Z94:AL94),MIN($F94*INDEX($AA$24:$DB$24,AM$4-$D94+1),$F94-SUM($Z94:AL94)))))</f>
        <v/>
      </c>
      <c r="AN94" s="91">
        <f t="array" ref="AN94">IF(AN$4&lt;$D94,0,IF(AN$4&gt;$F$21,0,IF(AN$4=$F$21,$F94-SUM($Z94:AM94),MIN($F94*INDEX($AA$24:$DB$24,AN$4-$D94+1),$F94-SUM($Z94:AM94)))))</f>
        <v/>
      </c>
      <c r="AO94" s="91">
        <f t="array" ref="AO94">IF(AO$4&lt;$D94,0,IF(AO$4&gt;$F$21,0,IF(AO$4=$F$21,$F94-SUM($Z94:AN94),MIN($F94*INDEX($AA$24:$DB$24,AO$4-$D94+1),$F94-SUM($Z94:AN94)))))</f>
        <v/>
      </c>
      <c r="AP94" s="91">
        <f t="array" ref="AP94">IF(AP$4&lt;$D94,0,IF(AP$4&gt;$F$21,0,IF(AP$4=$F$21,$F94-SUM($Z94:AO94),MIN($F94*INDEX($AA$24:$DB$24,AP$4-$D94+1),$F94-SUM($Z94:AO94)))))</f>
        <v/>
      </c>
      <c r="AQ94" s="91">
        <f t="array" ref="AQ94">IF(AQ$4&lt;$D94,0,IF(AQ$4&gt;$F$21,0,IF(AQ$4=$F$21,$F94-SUM($Z94:AP94),MIN($F94*INDEX($AA$24:$DB$24,AQ$4-$D94+1),$F94-SUM($Z94:AP94)))))</f>
        <v/>
      </c>
      <c r="AR94" s="91">
        <f t="array" ref="AR94">IF(AR$4&lt;$D94,0,IF(AR$4&gt;$F$21,0,IF(AR$4=$F$21,$F94-SUM($Z94:AQ94),MIN($F94*INDEX($AA$24:$DB$24,AR$4-$D94+1),$F94-SUM($Z94:AQ94)))))</f>
        <v/>
      </c>
      <c r="AS94" s="91">
        <f t="array" ref="AS94">IF(AS$4&lt;$D94,0,IF(AS$4&gt;$F$21,0,IF(AS$4=$F$21,$F94-SUM($Z94:AR94),MIN($F94*INDEX($AA$24:$DB$24,AS$4-$D94+1),$F94-SUM($Z94:AR94)))))</f>
        <v/>
      </c>
      <c r="AT94" s="91">
        <f t="array" ref="AT94">IF(AT$4&lt;$D94,0,IF(AT$4&gt;$F$21,0,IF(AT$4=$F$21,$F94-SUM($Z94:AS94),MIN($F94*INDEX($AA$24:$DB$24,AT$4-$D94+1),$F94-SUM($Z94:AS94)))))</f>
        <v/>
      </c>
      <c r="AU94" s="91">
        <f t="array" ref="AU94">IF(AU$4&lt;$D94,0,IF(AU$4&gt;$F$21,0,IF(AU$4=$F$21,$F94-SUM($Z94:AT94),MIN($F94*INDEX($AA$24:$DB$24,AU$4-$D94+1),$F94-SUM($Z94:AT94)))))</f>
        <v/>
      </c>
      <c r="AV94" s="91">
        <f t="array" ref="AV94">IF(AV$4&lt;$D94,0,IF(AV$4&gt;$F$21,0,IF(AV$4=$F$21,$F94-SUM($Z94:AU94),MIN($F94*INDEX($AA$24:$DB$24,AV$4-$D94+1),$F94-SUM($Z94:AU94)))))</f>
        <v/>
      </c>
      <c r="AW94" s="91">
        <f t="array" ref="AW94">IF(AW$4&lt;$D94,0,IF(AW$4&gt;$F$21,0,IF(AW$4=$F$21,$F94-SUM($Z94:AV94),MIN($F94*INDEX($AA$24:$DB$24,AW$4-$D94+1),$F94-SUM($Z94:AV94)))))</f>
        <v/>
      </c>
      <c r="AX94" s="91">
        <f t="array" ref="AX94">IF(AX$4&lt;$D94,0,IF(AX$4&gt;$F$21,0,IF(AX$4=$F$21,$F94-SUM($Z94:AW94),MIN($F94*INDEX($AA$24:$DB$24,AX$4-$D94+1),$F94-SUM($Z94:AW94)))))</f>
        <v/>
      </c>
      <c r="AY94" s="91">
        <f t="array" ref="AY94">IF(AY$4&lt;$D94,0,IF(AY$4&gt;$F$21,0,IF(AY$4=$F$21,$F94-SUM($Z94:AX94),MIN($F94*INDEX($AA$24:$DB$24,AY$4-$D94+1),$F94-SUM($Z94:AX94)))))</f>
        <v/>
      </c>
      <c r="AZ94" s="91">
        <f t="array" ref="AZ94">IF(AZ$4&lt;$D94,0,IF(AZ$4&gt;$F$21,0,IF(AZ$4=$F$21,$F94-SUM($Z94:AY94),MIN($F94*INDEX($AA$24:$DB$24,AZ$4-$D94+1),$F94-SUM($Z94:AY94)))))</f>
        <v/>
      </c>
      <c r="BA94" s="91">
        <f t="array" ref="BA94">IF(BA$4&lt;$D94,0,IF(BA$4&gt;$F$21,0,IF(BA$4=$F$21,$F94-SUM($Z94:AZ94),MIN($F94*INDEX($AA$24:$DB$24,BA$4-$D94+1),$F94-SUM($Z94:AZ94)))))</f>
        <v/>
      </c>
      <c r="BB94" s="91">
        <f t="array" ref="BB94">IF(BB$4&lt;$D94,0,IF(BB$4&gt;$F$21,0,IF(BB$4=$F$21,$F94-SUM($Z94:BA94),MIN($F94*INDEX($AA$24:$DB$24,BB$4-$D94+1),$F94-SUM($Z94:BA94)))))</f>
        <v/>
      </c>
      <c r="BC94" s="91">
        <f t="array" ref="BC94">IF(BC$4&lt;$D94,0,IF(BC$4&gt;$F$21,0,IF(BC$4=$F$21,$F94-SUM($Z94:BB94),MIN($F94*INDEX($AA$24:$DB$24,BC$4-$D94+1),$F94-SUM($Z94:BB94)))))</f>
        <v/>
      </c>
      <c r="BD94" s="91">
        <f t="array" ref="BD94">IF(BD$4&lt;$D94,0,IF(BD$4&gt;$F$21,0,IF(BD$4=$F$21,$F94-SUM($Z94:BC94),MIN($F94*INDEX($AA$24:$DB$24,BD$4-$D94+1),$F94-SUM($Z94:BC94)))))</f>
        <v/>
      </c>
      <c r="BE94" s="91">
        <f t="array" ref="BE94">IF(BE$4&lt;$D94,0,IF(BE$4&gt;$F$21,0,IF(BE$4=$F$21,$F94-SUM($Z94:BD94),MIN($F94*INDEX($AA$24:$DB$24,BE$4-$D94+1),$F94-SUM($Z94:BD94)))))</f>
        <v/>
      </c>
      <c r="BF94" s="91">
        <f t="array" ref="BF94">IF(BF$4&lt;$D94,0,IF(BF$4&gt;$F$21,0,IF(BF$4=$F$21,$F94-SUM($Z94:BE94),MIN($F94*INDEX($AA$24:$DB$24,BF$4-$D94+1),$F94-SUM($Z94:BE94)))))</f>
        <v/>
      </c>
      <c r="BG94" s="91">
        <f t="array" ref="BG94">IF(BG$4&lt;$D94,0,IF(BG$4&gt;$F$21,0,IF(BG$4=$F$21,$F94-SUM($Z94:BF94),MIN($F94*INDEX($AA$24:$DB$24,BG$4-$D94+1),$F94-SUM($Z94:BF94)))))</f>
        <v/>
      </c>
      <c r="BH94" s="91">
        <f t="array" ref="BH94">IF(BH$4&lt;$D94,0,IF(BH$4&gt;$F$21,0,IF(BH$4=$F$21,$F94-SUM($Z94:BG94),MIN($F94*INDEX($AA$24:$DB$24,BH$4-$D94+1),$F94-SUM($Z94:BG94)))))</f>
        <v/>
      </c>
      <c r="BI94" s="91">
        <f t="array" ref="BI94">IF(BI$4&lt;$D94,0,IF(BI$4&gt;$F$21,0,IF(BI$4=$F$21,$F94-SUM($Z94:BH94),MIN($F94*INDEX($AA$24:$DB$24,BI$4-$D94+1),$F94-SUM($Z94:BH94)))))</f>
        <v/>
      </c>
      <c r="BJ94" s="91">
        <f t="array" ref="BJ94">IF(BJ$4&lt;$D94,0,IF(BJ$4&gt;$F$21,0,IF(BJ$4=$F$21,$F94-SUM($Z94:BI94),MIN($F94*INDEX($AA$24:$DB$24,BJ$4-$D94+1),$F94-SUM($Z94:BI94)))))</f>
        <v/>
      </c>
      <c r="BK94" s="91">
        <f t="array" ref="BK94">IF(BK$4&lt;$D94,0,IF(BK$4&gt;$F$21,0,IF(BK$4=$F$21,$F94-SUM($Z94:BJ94),MIN($F94*INDEX($AA$24:$DB$24,BK$4-$D94+1),$F94-SUM($Z94:BJ94)))))</f>
        <v/>
      </c>
      <c r="BL94" s="91">
        <f t="array" ref="BL94">IF(BL$4&lt;$D94,0,IF(BL$4&gt;$F$21,0,IF(BL$4=$F$21,$F94-SUM($Z94:BK94),MIN($F94*INDEX($AA$24:$DB$24,BL$4-$D94+1),$F94-SUM($Z94:BK94)))))</f>
        <v/>
      </c>
      <c r="BM94" s="91">
        <f t="array" ref="BM94">IF(BM$4&lt;$D94,0,IF(BM$4&gt;$F$21,0,IF(BM$4=$F$21,$F94-SUM($Z94:BL94),MIN($F94*INDEX($AA$24:$DB$24,BM$4-$D94+1),$F94-SUM($Z94:BL94)))))</f>
        <v/>
      </c>
      <c r="BN94" s="91">
        <f t="array" ref="BN94">IF(BN$4&lt;$D94,0,IF(BN$4&gt;$F$21,0,IF(BN$4=$F$21,$F94-SUM($Z94:BM94),MIN($F94*INDEX($AA$24:$DB$24,BN$4-$D94+1),$F94-SUM($Z94:BM94)))))</f>
        <v/>
      </c>
      <c r="BO94" s="91">
        <f t="array" ref="BO94">IF(BO$4&lt;$D94,0,IF(BO$4&gt;$F$21,0,IF(BO$4=$F$21,$F94-SUM($Z94:BN94),MIN($F94*INDEX($AA$24:$DB$24,BO$4-$D94+1),$F94-SUM($Z94:BN94)))))</f>
        <v/>
      </c>
      <c r="BP94" s="91">
        <f t="array" ref="BP94">IF(BP$4&lt;$D94,0,IF(BP$4&gt;$F$21,0,IF(BP$4=$F$21,$F94-SUM($Z94:BO94),MIN($F94*INDEX($AA$24:$DB$24,BP$4-$D94+1),$F94-SUM($Z94:BO94)))))</f>
        <v/>
      </c>
      <c r="BQ94" s="91">
        <f t="array" ref="BQ94">IF(BQ$4&lt;$D94,0,IF(BQ$4&gt;$F$21,0,IF(BQ$4=$F$21,$F94-SUM($Z94:BP94),MIN($F94*INDEX($AA$24:$DB$24,BQ$4-$D94+1),$F94-SUM($Z94:BP94)))))</f>
        <v/>
      </c>
      <c r="BR94" s="91">
        <f t="array" ref="BR94">IF(BR$4&lt;$D94,0,IF(BR$4&gt;$F$21,0,IF(BR$4=$F$21,$F94-SUM($Z94:BQ94),MIN($F94*INDEX($AA$24:$DB$24,BR$4-$D94+1),$F94-SUM($Z94:BQ94)))))</f>
        <v/>
      </c>
      <c r="BS94" s="91">
        <f t="array" ref="BS94">IF(BS$4&lt;$D94,0,IF(BS$4&gt;$F$21,0,IF(BS$4=$F$21,$F94-SUM($Z94:BR94),MIN($F94*INDEX($AA$24:$DB$24,BS$4-$D94+1),$F94-SUM($Z94:BR94)))))</f>
        <v/>
      </c>
      <c r="BT94" s="91">
        <f t="array" ref="BT94">IF(BT$4&lt;$D94,0,IF(BT$4&gt;$F$21,0,IF(BT$4=$F$21,$F94-SUM($Z94:BS94),MIN($F94*INDEX($AA$24:$DB$24,BT$4-$D94+1),$F94-SUM($Z94:BS94)))))</f>
        <v/>
      </c>
      <c r="BU94" s="91">
        <f t="array" ref="BU94">IF(BU$4&lt;$D94,0,IF(BU$4&gt;$F$21,0,IF(BU$4=$F$21,$F94-SUM($Z94:BT94),MIN($F94*INDEX($AA$24:$DB$24,BU$4-$D94+1),$F94-SUM($Z94:BT94)))))</f>
        <v/>
      </c>
      <c r="BV94" s="91">
        <f t="array" ref="BV94">IF(BV$4&lt;$D94,0,IF(BV$4&gt;$F$21,0,IF(BV$4=$F$21,$F94-SUM($Z94:BU94),MIN($F94*INDEX($AA$24:$DB$24,BV$4-$D94+1),$F94-SUM($Z94:BU94)))))</f>
        <v/>
      </c>
      <c r="BW94" s="91">
        <f t="array" ref="BW94">IF(BW$4&lt;$D94,0,IF(BW$4&gt;$F$21,0,IF(BW$4=$F$21,$F94-SUM($Z94:BV94),MIN($F94*INDEX($AA$24:$DB$24,BW$4-$D94+1),$F94-SUM($Z94:BV94)))))</f>
        <v/>
      </c>
      <c r="BX94" s="91">
        <f t="array" ref="BX94">IF(BX$4&lt;$D94,0,IF(BX$4&gt;$F$21,0,IF(BX$4=$F$21,$F94-SUM($Z94:BW94),MIN($F94*INDEX($AA$24:$DB$24,BX$4-$D94+1),$F94-SUM($Z94:BW94)))))</f>
        <v/>
      </c>
      <c r="BY94" s="91">
        <f t="array" ref="BY94">IF(BY$4&lt;$D94,0,IF(BY$4&gt;$F$21,0,IF(BY$4=$F$21,$F94-SUM($Z94:BX94),MIN($F94*INDEX($AA$24:$DB$24,BY$4-$D94+1),$F94-SUM($Z94:BX94)))))</f>
        <v/>
      </c>
      <c r="BZ94" s="91">
        <f t="array" ref="BZ94">IF(BZ$4&lt;$D94,0,IF(BZ$4&gt;$F$21,0,IF(BZ$4=$F$21,$F94-SUM($Z94:BY94),MIN($F94*INDEX($AA$24:$DB$24,BZ$4-$D94+1),$F94-SUM($Z94:BY94)))))</f>
        <v/>
      </c>
      <c r="CA94" s="91">
        <f t="array" ref="CA94">IF(CA$4&lt;$D94,0,IF(CA$4&gt;$F$21,0,IF(CA$4=$F$21,$F94-SUM($Z94:BZ94),MIN($F94*INDEX($AA$24:$DB$24,CA$4-$D94+1),$F94-SUM($Z94:BZ94)))))</f>
        <v/>
      </c>
      <c r="CB94" s="91">
        <f t="array" ref="CB94">IF(CB$4&lt;$D94,0,IF(CB$4&gt;$F$21,0,IF(CB$4=$F$21,$F94-SUM($Z94:CA94),MIN($F94*INDEX($AA$24:$DB$24,CB$4-$D94+1),$F94-SUM($Z94:CA94)))))</f>
        <v/>
      </c>
      <c r="CC94" s="91">
        <f t="array" ref="CC94">IF(CC$4&lt;$D94,0,IF(CC$4&gt;$F$21,0,IF(CC$4=$F$21,$F94-SUM($Z94:CB94),MIN($F94*INDEX($AA$24:$DB$24,CC$4-$D94+1),$F94-SUM($Z94:CB94)))))</f>
        <v/>
      </c>
      <c r="CD94" s="91">
        <f t="array" ref="CD94">IF(CD$4&lt;$D94,0,IF(CD$4&gt;$F$21,0,IF(CD$4=$F$21,$F94-SUM($Z94:CC94),MIN($F94*INDEX($AA$24:$DB$24,CD$4-$D94+1),$F94-SUM($Z94:CC94)))))</f>
        <v/>
      </c>
      <c r="CE94" s="91">
        <f t="array" ref="CE94">IF(CE$4&lt;$D94,0,IF(CE$4&gt;$F$21,0,IF(CE$4=$F$21,$F94-SUM($Z94:CD94),MIN($F94*INDEX($AA$24:$DB$24,CE$4-$D94+1),$F94-SUM($Z94:CD94)))))</f>
        <v/>
      </c>
      <c r="CF94" s="91">
        <f t="array" ref="CF94">IF(CF$4&lt;$D94,0,IF(CF$4&gt;$F$21,0,IF(CF$4=$F$21,$F94-SUM($Z94:CE94),MIN($F94*INDEX($AA$24:$DB$24,CF$4-$D94+1),$F94-SUM($Z94:CE94)))))</f>
        <v/>
      </c>
      <c r="CG94" s="91">
        <f t="array" ref="CG94">IF(CG$4&lt;$D94,0,IF(CG$4&gt;$F$21,0,IF(CG$4=$F$21,$F94-SUM($Z94:CF94),MIN($F94*INDEX($AA$24:$DB$24,CG$4-$D94+1),$F94-SUM($Z94:CF94)))))</f>
        <v/>
      </c>
      <c r="CH94" s="91">
        <f t="array" ref="CH94">IF(CH$4&lt;$D94,0,IF(CH$4&gt;$F$21,0,IF(CH$4=$F$21,$F94-SUM($Z94:CG94),MIN($F94*INDEX($AA$24:$DB$24,CH$4-$D94+1),$F94-SUM($Z94:CG94)))))</f>
        <v/>
      </c>
      <c r="CI94" s="91">
        <f t="array" ref="CI94">IF(CI$4&lt;$D94,0,IF(CI$4&gt;$F$21,0,IF(CI$4=$F$21,$F94-SUM($Z94:CH94),MIN($F94*INDEX($AA$24:$DB$24,CI$4-$D94+1),$F94-SUM($Z94:CH94)))))</f>
        <v/>
      </c>
      <c r="CJ94" s="91">
        <f t="array" ref="CJ94">IF(CJ$4&lt;$D94,0,IF(CJ$4&gt;$F$21,0,IF(CJ$4=$F$21,$F94-SUM($Z94:CI94),MIN($F94*INDEX($AA$24:$DB$24,CJ$4-$D94+1),$F94-SUM($Z94:CI94)))))</f>
        <v/>
      </c>
      <c r="CK94" s="91">
        <f t="array" ref="CK94">IF(CK$4&lt;$D94,0,IF(CK$4&gt;$F$21,0,IF(CK$4=$F$21,$F94-SUM($Z94:CJ94),MIN($F94*INDEX($AA$24:$DB$24,CK$4-$D94+1),$F94-SUM($Z94:CJ94)))))</f>
        <v/>
      </c>
      <c r="CL94" s="91">
        <f t="array" ref="CL94">IF(CL$4&lt;$D94,0,IF(CL$4&gt;$F$21,0,IF(CL$4=$F$21,$F94-SUM($Z94:CK94),MIN($F94*INDEX($AA$24:$DB$24,CL$4-$D94+1),$F94-SUM($Z94:CK94)))))</f>
        <v/>
      </c>
      <c r="CM94" s="91">
        <f t="array" ref="CM94">IF(CM$4&lt;$D94,0,IF(CM$4&gt;$F$21,0,IF(CM$4=$F$21,$F94-SUM($Z94:CL94),MIN($F94*INDEX($AA$24:$DB$24,CM$4-$D94+1),$F94-SUM($Z94:CL94)))))</f>
        <v/>
      </c>
      <c r="CN94" s="91">
        <f t="array" ref="CN94">IF(CN$4&lt;$D94,0,IF(CN$4&gt;$F$21,0,IF(CN$4=$F$21,$F94-SUM($Z94:CM94),MIN($F94*INDEX($AA$24:$DB$24,CN$4-$D94+1),$F94-SUM($Z94:CM94)))))</f>
        <v/>
      </c>
      <c r="CO94" s="91">
        <f t="array" ref="CO94">IF(CO$4&lt;$D94,0,IF(CO$4&gt;$F$21,0,IF(CO$4=$F$21,$F94-SUM($Z94:CN94),MIN($F94*INDEX($AA$24:$DB$24,CO$4-$D94+1),$F94-SUM($Z94:CN94)))))</f>
        <v/>
      </c>
      <c r="CP94" s="91">
        <f t="array" ref="CP94">IF(CP$4&lt;$D94,0,IF(CP$4&gt;$F$21,0,IF(CP$4=$F$21,$F94-SUM($Z94:CO94),MIN($F94*INDEX($AA$24:$DB$24,CP$4-$D94+1),$F94-SUM($Z94:CO94)))))</f>
        <v/>
      </c>
      <c r="CQ94" s="91">
        <f t="array" ref="CQ94">IF(CQ$4&lt;$D94,0,IF(CQ$4&gt;$F$21,0,IF(CQ$4=$F$21,$F94-SUM($Z94:CP94),MIN($F94*INDEX($AA$24:$DB$24,CQ$4-$D94+1),$F94-SUM($Z94:CP94)))))</f>
        <v/>
      </c>
      <c r="CR94" s="91">
        <f t="array" ref="CR94">IF(CR$4&lt;$D94,0,IF(CR$4&gt;$F$21,0,IF(CR$4=$F$21,$F94-SUM($Z94:CQ94),MIN($F94*INDEX($AA$24:$DB$24,CR$4-$D94+1),$F94-SUM($Z94:CQ94)))))</f>
        <v/>
      </c>
      <c r="CS94" s="91">
        <f t="array" ref="CS94">IF(CS$4&lt;$D94,0,IF(CS$4&gt;$F$21,0,IF(CS$4=$F$21,$F94-SUM($Z94:CR94),MIN($F94*INDEX($AA$24:$DB$24,CS$4-$D94+1),$F94-SUM($Z94:CR94)))))</f>
        <v/>
      </c>
      <c r="CT94" s="91">
        <f t="array" ref="CT94">IF(CT$4&lt;$D94,0,IF(CT$4&gt;$F$21,0,IF(CT$4=$F$21,$F94-SUM($Z94:CS94),MIN($F94*INDEX($AA$24:$DB$24,CT$4-$D94+1),$F94-SUM($Z94:CS94)))))</f>
        <v/>
      </c>
      <c r="CU94" s="91">
        <f t="array" ref="CU94">IF(CU$4&lt;$D94,0,IF(CU$4&gt;$F$21,0,IF(CU$4=$F$21,$F94-SUM($Z94:CT94),MIN($F94*INDEX($AA$24:$DB$24,CU$4-$D94+1),$F94-SUM($Z94:CT94)))))</f>
        <v/>
      </c>
      <c r="CV94" s="91">
        <f t="array" ref="CV94">IF(CV$4&lt;$D94,0,IF(CV$4&gt;$F$21,0,IF(CV$4=$F$21,$F94-SUM($Z94:CU94),MIN($F94*INDEX($AA$24:$DB$24,CV$4-$D94+1),$F94-SUM($Z94:CU94)))))</f>
        <v/>
      </c>
      <c r="CW94" s="91">
        <f t="array" ref="CW94">IF(CW$4&lt;$D94,0,IF(CW$4&gt;$F$21,0,IF(CW$4=$F$21,$F94-SUM($Z94:CV94),MIN($F94*INDEX($AA$24:$DB$24,CW$4-$D94+1),$F94-SUM($Z94:CV94)))))</f>
        <v/>
      </c>
      <c r="CX94" s="91">
        <f t="array" ref="CX94">IF(CX$4&lt;$D94,0,IF(CX$4&gt;$F$21,0,IF(CX$4=$F$21,$F94-SUM($Z94:CW94),MIN($F94*INDEX($AA$24:$DB$24,CX$4-$D94+1),$F94-SUM($Z94:CW94)))))</f>
        <v/>
      </c>
      <c r="CY94" s="91">
        <f t="array" ref="CY94">IF(CY$4&lt;$D94,0,IF(CY$4&gt;$F$21,0,IF(CY$4=$F$21,$F94-SUM($Z94:CX94),MIN($F94*INDEX($AA$24:$DB$24,CY$4-$D94+1),$F94-SUM($Z94:CX94)))))</f>
        <v/>
      </c>
      <c r="CZ94" s="91">
        <f t="array" ref="CZ94">IF(CZ$4&lt;$D94,0,IF(CZ$4&gt;$F$21,0,IF(CZ$4=$F$21,$F94-SUM($Z94:CY94),MIN($F94*INDEX($AA$24:$DB$24,CZ$4-$D94+1),$F94-SUM($Z94:CY94)))))</f>
        <v/>
      </c>
      <c r="DA94" s="91">
        <f t="array" ref="DA94">IF(DA$4&lt;$D94,0,IF(DA$4&gt;$F$21,0,IF(DA$4=$F$21,$F94-SUM($Z94:CZ94),MIN($F94*INDEX($AA$24:$DB$24,DA$4-$D94+1),$F94-SUM($Z94:CZ94)))))</f>
        <v/>
      </c>
      <c r="DB94" s="91">
        <f t="array" ref="DB94">IF(DB$4&lt;$D94,0,IF(DB$4&gt;$F$21,0,IF(DB$4=$F$21,$F94-SUM($Z94:DA94),MIN($F94*INDEX($AA$24:$DB$24,DB$4-$D94+1),$F94-SUM($Z94:DA94)))))</f>
        <v/>
      </c>
    </row>
    <row r="95" outlineLevel="3">
      <c r="D95" s="2" t="n">
        <v>70</v>
      </c>
      <c r="E95" s="2" t="inlineStr">
        <is>
          <t>Total Capex Year 70</t>
        </is>
      </c>
      <c r="F95" s="87" t="n">
        <v>0</v>
      </c>
      <c r="G95" s="87">
        <f>SUM(AA95:DB95)-F95</f>
        <v/>
      </c>
      <c r="AA95" s="91">
        <f t="array" ref="AA95">IF(AA$4&lt;$D95,0,IF(AA$4&gt;$F$21,0,IF(AA$4=$F$21,$F95-SUM($Z95:Z95),MIN($F95*INDEX($AA$24:$DB$24,AA$4-$D95+1),$F95-SUM($Z95:Z95)))))</f>
        <v/>
      </c>
      <c r="AB95" s="91">
        <f t="array" ref="AB95">IF(AB$4&lt;$D95,0,IF(AB$4&gt;$F$21,0,IF(AB$4=$F$21,$F95-SUM($Z95:AA95),MIN($F95*INDEX($AA$24:$DB$24,AB$4-$D95+1),$F95-SUM($Z95:AA95)))))</f>
        <v/>
      </c>
      <c r="AC95" s="91">
        <f t="array" ref="AC95">IF(AC$4&lt;$D95,0,IF(AC$4&gt;$F$21,0,IF(AC$4=$F$21,$F95-SUM($Z95:AB95),MIN($F95*INDEX($AA$24:$DB$24,AC$4-$D95+1),$F95-SUM($Z95:AB95)))))</f>
        <v/>
      </c>
      <c r="AD95" s="91">
        <f t="array" ref="AD95">IF(AD$4&lt;$D95,0,IF(AD$4&gt;$F$21,0,IF(AD$4=$F$21,$F95-SUM($Z95:AC95),MIN($F95*INDEX($AA$24:$DB$24,AD$4-$D95+1),$F95-SUM($Z95:AC95)))))</f>
        <v/>
      </c>
      <c r="AE95" s="91">
        <f t="array" ref="AE95">IF(AE$4&lt;$D95,0,IF(AE$4&gt;$F$21,0,IF(AE$4=$F$21,$F95-SUM($Z95:AD95),MIN($F95*INDEX($AA$24:$DB$24,AE$4-$D95+1),$F95-SUM($Z95:AD95)))))</f>
        <v/>
      </c>
      <c r="AF95" s="91">
        <f t="array" ref="AF95">IF(AF$4&lt;$D95,0,IF(AF$4&gt;$F$21,0,IF(AF$4=$F$21,$F95-SUM($Z95:AE95),MIN($F95*INDEX($AA$24:$DB$24,AF$4-$D95+1),$F95-SUM($Z95:AE95)))))</f>
        <v/>
      </c>
      <c r="AG95" s="91">
        <f t="array" ref="AG95">IF(AG$4&lt;$D95,0,IF(AG$4&gt;$F$21,0,IF(AG$4=$F$21,$F95-SUM($Z95:AF95),MIN($F95*INDEX($AA$24:$DB$24,AG$4-$D95+1),$F95-SUM($Z95:AF95)))))</f>
        <v/>
      </c>
      <c r="AH95" s="91">
        <f t="array" ref="AH95">IF(AH$4&lt;$D95,0,IF(AH$4&gt;$F$21,0,IF(AH$4=$F$21,$F95-SUM($Z95:AG95),MIN($F95*INDEX($AA$24:$DB$24,AH$4-$D95+1),$F95-SUM($Z95:AG95)))))</f>
        <v/>
      </c>
      <c r="AI95" s="91">
        <f t="array" ref="AI95">IF(AI$4&lt;$D95,0,IF(AI$4&gt;$F$21,0,IF(AI$4=$F$21,$F95-SUM($Z95:AH95),MIN($F95*INDEX($AA$24:$DB$24,AI$4-$D95+1),$F95-SUM($Z95:AH95)))))</f>
        <v/>
      </c>
      <c r="AJ95" s="91">
        <f t="array" ref="AJ95">IF(AJ$4&lt;$D95,0,IF(AJ$4&gt;$F$21,0,IF(AJ$4=$F$21,$F95-SUM($Z95:AI95),MIN($F95*INDEX($AA$24:$DB$24,AJ$4-$D95+1),$F95-SUM($Z95:AI95)))))</f>
        <v/>
      </c>
      <c r="AK95" s="91">
        <f t="array" ref="AK95">IF(AK$4&lt;$D95,0,IF(AK$4&gt;$F$21,0,IF(AK$4=$F$21,$F95-SUM($Z95:AJ95),MIN($F95*INDEX($AA$24:$DB$24,AK$4-$D95+1),$F95-SUM($Z95:AJ95)))))</f>
        <v/>
      </c>
      <c r="AL95" s="91">
        <f t="array" ref="AL95">IF(AL$4&lt;$D95,0,IF(AL$4&gt;$F$21,0,IF(AL$4=$F$21,$F95-SUM($Z95:AK95),MIN($F95*INDEX($AA$24:$DB$24,AL$4-$D95+1),$F95-SUM($Z95:AK95)))))</f>
        <v/>
      </c>
      <c r="AM95" s="91">
        <f t="array" ref="AM95">IF(AM$4&lt;$D95,0,IF(AM$4&gt;$F$21,0,IF(AM$4=$F$21,$F95-SUM($Z95:AL95),MIN($F95*INDEX($AA$24:$DB$24,AM$4-$D95+1),$F95-SUM($Z95:AL95)))))</f>
        <v/>
      </c>
      <c r="AN95" s="91">
        <f t="array" ref="AN95">IF(AN$4&lt;$D95,0,IF(AN$4&gt;$F$21,0,IF(AN$4=$F$21,$F95-SUM($Z95:AM95),MIN($F95*INDEX($AA$24:$DB$24,AN$4-$D95+1),$F95-SUM($Z95:AM95)))))</f>
        <v/>
      </c>
      <c r="AO95" s="91">
        <f t="array" ref="AO95">IF(AO$4&lt;$D95,0,IF(AO$4&gt;$F$21,0,IF(AO$4=$F$21,$F95-SUM($Z95:AN95),MIN($F95*INDEX($AA$24:$DB$24,AO$4-$D95+1),$F95-SUM($Z95:AN95)))))</f>
        <v/>
      </c>
      <c r="AP95" s="91">
        <f t="array" ref="AP95">IF(AP$4&lt;$D95,0,IF(AP$4&gt;$F$21,0,IF(AP$4=$F$21,$F95-SUM($Z95:AO95),MIN($F95*INDEX($AA$24:$DB$24,AP$4-$D95+1),$F95-SUM($Z95:AO95)))))</f>
        <v/>
      </c>
      <c r="AQ95" s="91">
        <f t="array" ref="AQ95">IF(AQ$4&lt;$D95,0,IF(AQ$4&gt;$F$21,0,IF(AQ$4=$F$21,$F95-SUM($Z95:AP95),MIN($F95*INDEX($AA$24:$DB$24,AQ$4-$D95+1),$F95-SUM($Z95:AP95)))))</f>
        <v/>
      </c>
      <c r="AR95" s="91">
        <f t="array" ref="AR95">IF(AR$4&lt;$D95,0,IF(AR$4&gt;$F$21,0,IF(AR$4=$F$21,$F95-SUM($Z95:AQ95),MIN($F95*INDEX($AA$24:$DB$24,AR$4-$D95+1),$F95-SUM($Z95:AQ95)))))</f>
        <v/>
      </c>
      <c r="AS95" s="91">
        <f t="array" ref="AS95">IF(AS$4&lt;$D95,0,IF(AS$4&gt;$F$21,0,IF(AS$4=$F$21,$F95-SUM($Z95:AR95),MIN($F95*INDEX($AA$24:$DB$24,AS$4-$D95+1),$F95-SUM($Z95:AR95)))))</f>
        <v/>
      </c>
      <c r="AT95" s="91">
        <f t="array" ref="AT95">IF(AT$4&lt;$D95,0,IF(AT$4&gt;$F$21,0,IF(AT$4=$F$21,$F95-SUM($Z95:AS95),MIN($F95*INDEX($AA$24:$DB$24,AT$4-$D95+1),$F95-SUM($Z95:AS95)))))</f>
        <v/>
      </c>
      <c r="AU95" s="91">
        <f t="array" ref="AU95">IF(AU$4&lt;$D95,0,IF(AU$4&gt;$F$21,0,IF(AU$4=$F$21,$F95-SUM($Z95:AT95),MIN($F95*INDEX($AA$24:$DB$24,AU$4-$D95+1),$F95-SUM($Z95:AT95)))))</f>
        <v/>
      </c>
      <c r="AV95" s="91">
        <f t="array" ref="AV95">IF(AV$4&lt;$D95,0,IF(AV$4&gt;$F$21,0,IF(AV$4=$F$21,$F95-SUM($Z95:AU95),MIN($F95*INDEX($AA$24:$DB$24,AV$4-$D95+1),$F95-SUM($Z95:AU95)))))</f>
        <v/>
      </c>
      <c r="AW95" s="91">
        <f t="array" ref="AW95">IF(AW$4&lt;$D95,0,IF(AW$4&gt;$F$21,0,IF(AW$4=$F$21,$F95-SUM($Z95:AV95),MIN($F95*INDEX($AA$24:$DB$24,AW$4-$D95+1),$F95-SUM($Z95:AV95)))))</f>
        <v/>
      </c>
      <c r="AX95" s="91">
        <f t="array" ref="AX95">IF(AX$4&lt;$D95,0,IF(AX$4&gt;$F$21,0,IF(AX$4=$F$21,$F95-SUM($Z95:AW95),MIN($F95*INDEX($AA$24:$DB$24,AX$4-$D95+1),$F95-SUM($Z95:AW95)))))</f>
        <v/>
      </c>
      <c r="AY95" s="91">
        <f t="array" ref="AY95">IF(AY$4&lt;$D95,0,IF(AY$4&gt;$F$21,0,IF(AY$4=$F$21,$F95-SUM($Z95:AX95),MIN($F95*INDEX($AA$24:$DB$24,AY$4-$D95+1),$F95-SUM($Z95:AX95)))))</f>
        <v/>
      </c>
      <c r="AZ95" s="91">
        <f t="array" ref="AZ95">IF(AZ$4&lt;$D95,0,IF(AZ$4&gt;$F$21,0,IF(AZ$4=$F$21,$F95-SUM($Z95:AY95),MIN($F95*INDEX($AA$24:$DB$24,AZ$4-$D95+1),$F95-SUM($Z95:AY95)))))</f>
        <v/>
      </c>
      <c r="BA95" s="91">
        <f t="array" ref="BA95">IF(BA$4&lt;$D95,0,IF(BA$4&gt;$F$21,0,IF(BA$4=$F$21,$F95-SUM($Z95:AZ95),MIN($F95*INDEX($AA$24:$DB$24,BA$4-$D95+1),$F95-SUM($Z95:AZ95)))))</f>
        <v/>
      </c>
      <c r="BB95" s="91">
        <f t="array" ref="BB95">IF(BB$4&lt;$D95,0,IF(BB$4&gt;$F$21,0,IF(BB$4=$F$21,$F95-SUM($Z95:BA95),MIN($F95*INDEX($AA$24:$DB$24,BB$4-$D95+1),$F95-SUM($Z95:BA95)))))</f>
        <v/>
      </c>
      <c r="BC95" s="91">
        <f t="array" ref="BC95">IF(BC$4&lt;$D95,0,IF(BC$4&gt;$F$21,0,IF(BC$4=$F$21,$F95-SUM($Z95:BB95),MIN($F95*INDEX($AA$24:$DB$24,BC$4-$D95+1),$F95-SUM($Z95:BB95)))))</f>
        <v/>
      </c>
      <c r="BD95" s="91">
        <f t="array" ref="BD95">IF(BD$4&lt;$D95,0,IF(BD$4&gt;$F$21,0,IF(BD$4=$F$21,$F95-SUM($Z95:BC95),MIN($F95*INDEX($AA$24:$DB$24,BD$4-$D95+1),$F95-SUM($Z95:BC95)))))</f>
        <v/>
      </c>
      <c r="BE95" s="91">
        <f t="array" ref="BE95">IF(BE$4&lt;$D95,0,IF(BE$4&gt;$F$21,0,IF(BE$4=$F$21,$F95-SUM($Z95:BD95),MIN($F95*INDEX($AA$24:$DB$24,BE$4-$D95+1),$F95-SUM($Z95:BD95)))))</f>
        <v/>
      </c>
      <c r="BF95" s="91">
        <f t="array" ref="BF95">IF(BF$4&lt;$D95,0,IF(BF$4&gt;$F$21,0,IF(BF$4=$F$21,$F95-SUM($Z95:BE95),MIN($F95*INDEX($AA$24:$DB$24,BF$4-$D95+1),$F95-SUM($Z95:BE95)))))</f>
        <v/>
      </c>
      <c r="BG95" s="91">
        <f t="array" ref="BG95">IF(BG$4&lt;$D95,0,IF(BG$4&gt;$F$21,0,IF(BG$4=$F$21,$F95-SUM($Z95:BF95),MIN($F95*INDEX($AA$24:$DB$24,BG$4-$D95+1),$F95-SUM($Z95:BF95)))))</f>
        <v/>
      </c>
      <c r="BH95" s="91">
        <f t="array" ref="BH95">IF(BH$4&lt;$D95,0,IF(BH$4&gt;$F$21,0,IF(BH$4=$F$21,$F95-SUM($Z95:BG95),MIN($F95*INDEX($AA$24:$DB$24,BH$4-$D95+1),$F95-SUM($Z95:BG95)))))</f>
        <v/>
      </c>
      <c r="BI95" s="91">
        <f t="array" ref="BI95">IF(BI$4&lt;$D95,0,IF(BI$4&gt;$F$21,0,IF(BI$4=$F$21,$F95-SUM($Z95:BH95),MIN($F95*INDEX($AA$24:$DB$24,BI$4-$D95+1),$F95-SUM($Z95:BH95)))))</f>
        <v/>
      </c>
      <c r="BJ95" s="91">
        <f t="array" ref="BJ95">IF(BJ$4&lt;$D95,0,IF(BJ$4&gt;$F$21,0,IF(BJ$4=$F$21,$F95-SUM($Z95:BI95),MIN($F95*INDEX($AA$24:$DB$24,BJ$4-$D95+1),$F95-SUM($Z95:BI95)))))</f>
        <v/>
      </c>
      <c r="BK95" s="91">
        <f t="array" ref="BK95">IF(BK$4&lt;$D95,0,IF(BK$4&gt;$F$21,0,IF(BK$4=$F$21,$F95-SUM($Z95:BJ95),MIN($F95*INDEX($AA$24:$DB$24,BK$4-$D95+1),$F95-SUM($Z95:BJ95)))))</f>
        <v/>
      </c>
      <c r="BL95" s="91">
        <f t="array" ref="BL95">IF(BL$4&lt;$D95,0,IF(BL$4&gt;$F$21,0,IF(BL$4=$F$21,$F95-SUM($Z95:BK95),MIN($F95*INDEX($AA$24:$DB$24,BL$4-$D95+1),$F95-SUM($Z95:BK95)))))</f>
        <v/>
      </c>
      <c r="BM95" s="91">
        <f t="array" ref="BM95">IF(BM$4&lt;$D95,0,IF(BM$4&gt;$F$21,0,IF(BM$4=$F$21,$F95-SUM($Z95:BL95),MIN($F95*INDEX($AA$24:$DB$24,BM$4-$D95+1),$F95-SUM($Z95:BL95)))))</f>
        <v/>
      </c>
      <c r="BN95" s="91">
        <f t="array" ref="BN95">IF(BN$4&lt;$D95,0,IF(BN$4&gt;$F$21,0,IF(BN$4=$F$21,$F95-SUM($Z95:BM95),MIN($F95*INDEX($AA$24:$DB$24,BN$4-$D95+1),$F95-SUM($Z95:BM95)))))</f>
        <v/>
      </c>
      <c r="BO95" s="91">
        <f t="array" ref="BO95">IF(BO$4&lt;$D95,0,IF(BO$4&gt;$F$21,0,IF(BO$4=$F$21,$F95-SUM($Z95:BN95),MIN($F95*INDEX($AA$24:$DB$24,BO$4-$D95+1),$F95-SUM($Z95:BN95)))))</f>
        <v/>
      </c>
      <c r="BP95" s="91">
        <f t="array" ref="BP95">IF(BP$4&lt;$D95,0,IF(BP$4&gt;$F$21,0,IF(BP$4=$F$21,$F95-SUM($Z95:BO95),MIN($F95*INDEX($AA$24:$DB$24,BP$4-$D95+1),$F95-SUM($Z95:BO95)))))</f>
        <v/>
      </c>
      <c r="BQ95" s="91">
        <f t="array" ref="BQ95">IF(BQ$4&lt;$D95,0,IF(BQ$4&gt;$F$21,0,IF(BQ$4=$F$21,$F95-SUM($Z95:BP95),MIN($F95*INDEX($AA$24:$DB$24,BQ$4-$D95+1),$F95-SUM($Z95:BP95)))))</f>
        <v/>
      </c>
      <c r="BR95" s="91">
        <f t="array" ref="BR95">IF(BR$4&lt;$D95,0,IF(BR$4&gt;$F$21,0,IF(BR$4=$F$21,$F95-SUM($Z95:BQ95),MIN($F95*INDEX($AA$24:$DB$24,BR$4-$D95+1),$F95-SUM($Z95:BQ95)))))</f>
        <v/>
      </c>
      <c r="BS95" s="91">
        <f t="array" ref="BS95">IF(BS$4&lt;$D95,0,IF(BS$4&gt;$F$21,0,IF(BS$4=$F$21,$F95-SUM($Z95:BR95),MIN($F95*INDEX($AA$24:$DB$24,BS$4-$D95+1),$F95-SUM($Z95:BR95)))))</f>
        <v/>
      </c>
      <c r="BT95" s="91">
        <f t="array" ref="BT95">IF(BT$4&lt;$D95,0,IF(BT$4&gt;$F$21,0,IF(BT$4=$F$21,$F95-SUM($Z95:BS95),MIN($F95*INDEX($AA$24:$DB$24,BT$4-$D95+1),$F95-SUM($Z95:BS95)))))</f>
        <v/>
      </c>
      <c r="BU95" s="91">
        <f t="array" ref="BU95">IF(BU$4&lt;$D95,0,IF(BU$4&gt;$F$21,0,IF(BU$4=$F$21,$F95-SUM($Z95:BT95),MIN($F95*INDEX($AA$24:$DB$24,BU$4-$D95+1),$F95-SUM($Z95:BT95)))))</f>
        <v/>
      </c>
      <c r="BV95" s="91">
        <f t="array" ref="BV95">IF(BV$4&lt;$D95,0,IF(BV$4&gt;$F$21,0,IF(BV$4=$F$21,$F95-SUM($Z95:BU95),MIN($F95*INDEX($AA$24:$DB$24,BV$4-$D95+1),$F95-SUM($Z95:BU95)))))</f>
        <v/>
      </c>
      <c r="BW95" s="91">
        <f t="array" ref="BW95">IF(BW$4&lt;$D95,0,IF(BW$4&gt;$F$21,0,IF(BW$4=$F$21,$F95-SUM($Z95:BV95),MIN($F95*INDEX($AA$24:$DB$24,BW$4-$D95+1),$F95-SUM($Z95:BV95)))))</f>
        <v/>
      </c>
      <c r="BX95" s="91">
        <f t="array" ref="BX95">IF(BX$4&lt;$D95,0,IF(BX$4&gt;$F$21,0,IF(BX$4=$F$21,$F95-SUM($Z95:BW95),MIN($F95*INDEX($AA$24:$DB$24,BX$4-$D95+1),$F95-SUM($Z95:BW95)))))</f>
        <v/>
      </c>
      <c r="BY95" s="91">
        <f t="array" ref="BY95">IF(BY$4&lt;$D95,0,IF(BY$4&gt;$F$21,0,IF(BY$4=$F$21,$F95-SUM($Z95:BX95),MIN($F95*INDEX($AA$24:$DB$24,BY$4-$D95+1),$F95-SUM($Z95:BX95)))))</f>
        <v/>
      </c>
      <c r="BZ95" s="91">
        <f t="array" ref="BZ95">IF(BZ$4&lt;$D95,0,IF(BZ$4&gt;$F$21,0,IF(BZ$4=$F$21,$F95-SUM($Z95:BY95),MIN($F95*INDEX($AA$24:$DB$24,BZ$4-$D95+1),$F95-SUM($Z95:BY95)))))</f>
        <v/>
      </c>
      <c r="CA95" s="91">
        <f t="array" ref="CA95">IF(CA$4&lt;$D95,0,IF(CA$4&gt;$F$21,0,IF(CA$4=$F$21,$F95-SUM($Z95:BZ95),MIN($F95*INDEX($AA$24:$DB$24,CA$4-$D95+1),$F95-SUM($Z95:BZ95)))))</f>
        <v/>
      </c>
      <c r="CB95" s="91">
        <f t="array" ref="CB95">IF(CB$4&lt;$D95,0,IF(CB$4&gt;$F$21,0,IF(CB$4=$F$21,$F95-SUM($Z95:CA95),MIN($F95*INDEX($AA$24:$DB$24,CB$4-$D95+1),$F95-SUM($Z95:CA95)))))</f>
        <v/>
      </c>
      <c r="CC95" s="91">
        <f t="array" ref="CC95">IF(CC$4&lt;$D95,0,IF(CC$4&gt;$F$21,0,IF(CC$4=$F$21,$F95-SUM($Z95:CB95),MIN($F95*INDEX($AA$24:$DB$24,CC$4-$D95+1),$F95-SUM($Z95:CB95)))))</f>
        <v/>
      </c>
      <c r="CD95" s="91">
        <f t="array" ref="CD95">IF(CD$4&lt;$D95,0,IF(CD$4&gt;$F$21,0,IF(CD$4=$F$21,$F95-SUM($Z95:CC95),MIN($F95*INDEX($AA$24:$DB$24,CD$4-$D95+1),$F95-SUM($Z95:CC95)))))</f>
        <v/>
      </c>
      <c r="CE95" s="91">
        <f t="array" ref="CE95">IF(CE$4&lt;$D95,0,IF(CE$4&gt;$F$21,0,IF(CE$4=$F$21,$F95-SUM($Z95:CD95),MIN($F95*INDEX($AA$24:$DB$24,CE$4-$D95+1),$F95-SUM($Z95:CD95)))))</f>
        <v/>
      </c>
      <c r="CF95" s="91">
        <f t="array" ref="CF95">IF(CF$4&lt;$D95,0,IF(CF$4&gt;$F$21,0,IF(CF$4=$F$21,$F95-SUM($Z95:CE95),MIN($F95*INDEX($AA$24:$DB$24,CF$4-$D95+1),$F95-SUM($Z95:CE95)))))</f>
        <v/>
      </c>
      <c r="CG95" s="91">
        <f t="array" ref="CG95">IF(CG$4&lt;$D95,0,IF(CG$4&gt;$F$21,0,IF(CG$4=$F$21,$F95-SUM($Z95:CF95),MIN($F95*INDEX($AA$24:$DB$24,CG$4-$D95+1),$F95-SUM($Z95:CF95)))))</f>
        <v/>
      </c>
      <c r="CH95" s="91">
        <f t="array" ref="CH95">IF(CH$4&lt;$D95,0,IF(CH$4&gt;$F$21,0,IF(CH$4=$F$21,$F95-SUM($Z95:CG95),MIN($F95*INDEX($AA$24:$DB$24,CH$4-$D95+1),$F95-SUM($Z95:CG95)))))</f>
        <v/>
      </c>
      <c r="CI95" s="91">
        <f t="array" ref="CI95">IF(CI$4&lt;$D95,0,IF(CI$4&gt;$F$21,0,IF(CI$4=$F$21,$F95-SUM($Z95:CH95),MIN($F95*INDEX($AA$24:$DB$24,CI$4-$D95+1),$F95-SUM($Z95:CH95)))))</f>
        <v/>
      </c>
      <c r="CJ95" s="91">
        <f t="array" ref="CJ95">IF(CJ$4&lt;$D95,0,IF(CJ$4&gt;$F$21,0,IF(CJ$4=$F$21,$F95-SUM($Z95:CI95),MIN($F95*INDEX($AA$24:$DB$24,CJ$4-$D95+1),$F95-SUM($Z95:CI95)))))</f>
        <v/>
      </c>
      <c r="CK95" s="91">
        <f t="array" ref="CK95">IF(CK$4&lt;$D95,0,IF(CK$4&gt;$F$21,0,IF(CK$4=$F$21,$F95-SUM($Z95:CJ95),MIN($F95*INDEX($AA$24:$DB$24,CK$4-$D95+1),$F95-SUM($Z95:CJ95)))))</f>
        <v/>
      </c>
      <c r="CL95" s="91">
        <f t="array" ref="CL95">IF(CL$4&lt;$D95,0,IF(CL$4&gt;$F$21,0,IF(CL$4=$F$21,$F95-SUM($Z95:CK95),MIN($F95*INDEX($AA$24:$DB$24,CL$4-$D95+1),$F95-SUM($Z95:CK95)))))</f>
        <v/>
      </c>
      <c r="CM95" s="91">
        <f t="array" ref="CM95">IF(CM$4&lt;$D95,0,IF(CM$4&gt;$F$21,0,IF(CM$4=$F$21,$F95-SUM($Z95:CL95),MIN($F95*INDEX($AA$24:$DB$24,CM$4-$D95+1),$F95-SUM($Z95:CL95)))))</f>
        <v/>
      </c>
      <c r="CN95" s="91">
        <f t="array" ref="CN95">IF(CN$4&lt;$D95,0,IF(CN$4&gt;$F$21,0,IF(CN$4=$F$21,$F95-SUM($Z95:CM95),MIN($F95*INDEX($AA$24:$DB$24,CN$4-$D95+1),$F95-SUM($Z95:CM95)))))</f>
        <v/>
      </c>
      <c r="CO95" s="91">
        <f t="array" ref="CO95">IF(CO$4&lt;$D95,0,IF(CO$4&gt;$F$21,0,IF(CO$4=$F$21,$F95-SUM($Z95:CN95),MIN($F95*INDEX($AA$24:$DB$24,CO$4-$D95+1),$F95-SUM($Z95:CN95)))))</f>
        <v/>
      </c>
      <c r="CP95" s="91">
        <f t="array" ref="CP95">IF(CP$4&lt;$D95,0,IF(CP$4&gt;$F$21,0,IF(CP$4=$F$21,$F95-SUM($Z95:CO95),MIN($F95*INDEX($AA$24:$DB$24,CP$4-$D95+1),$F95-SUM($Z95:CO95)))))</f>
        <v/>
      </c>
      <c r="CQ95" s="91">
        <f t="array" ref="CQ95">IF(CQ$4&lt;$D95,0,IF(CQ$4&gt;$F$21,0,IF(CQ$4=$F$21,$F95-SUM($Z95:CP95),MIN($F95*INDEX($AA$24:$DB$24,CQ$4-$D95+1),$F95-SUM($Z95:CP95)))))</f>
        <v/>
      </c>
      <c r="CR95" s="91">
        <f t="array" ref="CR95">IF(CR$4&lt;$D95,0,IF(CR$4&gt;$F$21,0,IF(CR$4=$F$21,$F95-SUM($Z95:CQ95),MIN($F95*INDEX($AA$24:$DB$24,CR$4-$D95+1),$F95-SUM($Z95:CQ95)))))</f>
        <v/>
      </c>
      <c r="CS95" s="91">
        <f t="array" ref="CS95">IF(CS$4&lt;$D95,0,IF(CS$4&gt;$F$21,0,IF(CS$4=$F$21,$F95-SUM($Z95:CR95),MIN($F95*INDEX($AA$24:$DB$24,CS$4-$D95+1),$F95-SUM($Z95:CR95)))))</f>
        <v/>
      </c>
      <c r="CT95" s="91">
        <f t="array" ref="CT95">IF(CT$4&lt;$D95,0,IF(CT$4&gt;$F$21,0,IF(CT$4=$F$21,$F95-SUM($Z95:CS95),MIN($F95*INDEX($AA$24:$DB$24,CT$4-$D95+1),$F95-SUM($Z95:CS95)))))</f>
        <v/>
      </c>
      <c r="CU95" s="91">
        <f t="array" ref="CU95">IF(CU$4&lt;$D95,0,IF(CU$4&gt;$F$21,0,IF(CU$4=$F$21,$F95-SUM($Z95:CT95),MIN($F95*INDEX($AA$24:$DB$24,CU$4-$D95+1),$F95-SUM($Z95:CT95)))))</f>
        <v/>
      </c>
      <c r="CV95" s="91">
        <f t="array" ref="CV95">IF(CV$4&lt;$D95,0,IF(CV$4&gt;$F$21,0,IF(CV$4=$F$21,$F95-SUM($Z95:CU95),MIN($F95*INDEX($AA$24:$DB$24,CV$4-$D95+1),$F95-SUM($Z95:CU95)))))</f>
        <v/>
      </c>
      <c r="CW95" s="91">
        <f t="array" ref="CW95">IF(CW$4&lt;$D95,0,IF(CW$4&gt;$F$21,0,IF(CW$4=$F$21,$F95-SUM($Z95:CV95),MIN($F95*INDEX($AA$24:$DB$24,CW$4-$D95+1),$F95-SUM($Z95:CV95)))))</f>
        <v/>
      </c>
      <c r="CX95" s="91">
        <f t="array" ref="CX95">IF(CX$4&lt;$D95,0,IF(CX$4&gt;$F$21,0,IF(CX$4=$F$21,$F95-SUM($Z95:CW95),MIN($F95*INDEX($AA$24:$DB$24,CX$4-$D95+1),$F95-SUM($Z95:CW95)))))</f>
        <v/>
      </c>
      <c r="CY95" s="91">
        <f t="array" ref="CY95">IF(CY$4&lt;$D95,0,IF(CY$4&gt;$F$21,0,IF(CY$4=$F$21,$F95-SUM($Z95:CX95),MIN($F95*INDEX($AA$24:$DB$24,CY$4-$D95+1),$F95-SUM($Z95:CX95)))))</f>
        <v/>
      </c>
      <c r="CZ95" s="91">
        <f t="array" ref="CZ95">IF(CZ$4&lt;$D95,0,IF(CZ$4&gt;$F$21,0,IF(CZ$4=$F$21,$F95-SUM($Z95:CY95),MIN($F95*INDEX($AA$24:$DB$24,CZ$4-$D95+1),$F95-SUM($Z95:CY95)))))</f>
        <v/>
      </c>
      <c r="DA95" s="91">
        <f t="array" ref="DA95">IF(DA$4&lt;$D95,0,IF(DA$4&gt;$F$21,0,IF(DA$4=$F$21,$F95-SUM($Z95:CZ95),MIN($F95*INDEX($AA$24:$DB$24,DA$4-$D95+1),$F95-SUM($Z95:CZ95)))))</f>
        <v/>
      </c>
      <c r="DB95" s="91">
        <f t="array" ref="DB95">IF(DB$4&lt;$D95,0,IF(DB$4&gt;$F$21,0,IF(DB$4=$F$21,$F95-SUM($Z95:DA95),MIN($F95*INDEX($AA$24:$DB$24,DB$4-$D95+1),$F95-SUM($Z95:DA95)))))</f>
        <v/>
      </c>
    </row>
    <row r="96" outlineLevel="3">
      <c r="D96" s="2" t="n">
        <v>71</v>
      </c>
      <c r="E96" s="2" t="inlineStr">
        <is>
          <t>Total Capex Year 71</t>
        </is>
      </c>
      <c r="F96" s="87" t="n">
        <v>0</v>
      </c>
      <c r="G96" s="87">
        <f>SUM(AA96:DB96)-F96</f>
        <v/>
      </c>
      <c r="AA96" s="91">
        <f t="array" ref="AA96">IF(AA$4&lt;$D96,0,IF(AA$4&gt;$F$21,0,IF(AA$4=$F$21,$F96-SUM($Z96:Z96),MIN($F96*INDEX($AA$24:$DB$24,AA$4-$D96+1),$F96-SUM($Z96:Z96)))))</f>
        <v/>
      </c>
      <c r="AB96" s="91">
        <f t="array" ref="AB96">IF(AB$4&lt;$D96,0,IF(AB$4&gt;$F$21,0,IF(AB$4=$F$21,$F96-SUM($Z96:AA96),MIN($F96*INDEX($AA$24:$DB$24,AB$4-$D96+1),$F96-SUM($Z96:AA96)))))</f>
        <v/>
      </c>
      <c r="AC96" s="91">
        <f t="array" ref="AC96">IF(AC$4&lt;$D96,0,IF(AC$4&gt;$F$21,0,IF(AC$4=$F$21,$F96-SUM($Z96:AB96),MIN($F96*INDEX($AA$24:$DB$24,AC$4-$D96+1),$F96-SUM($Z96:AB96)))))</f>
        <v/>
      </c>
      <c r="AD96" s="91">
        <f t="array" ref="AD96">IF(AD$4&lt;$D96,0,IF(AD$4&gt;$F$21,0,IF(AD$4=$F$21,$F96-SUM($Z96:AC96),MIN($F96*INDEX($AA$24:$DB$24,AD$4-$D96+1),$F96-SUM($Z96:AC96)))))</f>
        <v/>
      </c>
      <c r="AE96" s="91">
        <f t="array" ref="AE96">IF(AE$4&lt;$D96,0,IF(AE$4&gt;$F$21,0,IF(AE$4=$F$21,$F96-SUM($Z96:AD96),MIN($F96*INDEX($AA$24:$DB$24,AE$4-$D96+1),$F96-SUM($Z96:AD96)))))</f>
        <v/>
      </c>
      <c r="AF96" s="91">
        <f t="array" ref="AF96">IF(AF$4&lt;$D96,0,IF(AF$4&gt;$F$21,0,IF(AF$4=$F$21,$F96-SUM($Z96:AE96),MIN($F96*INDEX($AA$24:$DB$24,AF$4-$D96+1),$F96-SUM($Z96:AE96)))))</f>
        <v/>
      </c>
      <c r="AG96" s="91">
        <f t="array" ref="AG96">IF(AG$4&lt;$D96,0,IF(AG$4&gt;$F$21,0,IF(AG$4=$F$21,$F96-SUM($Z96:AF96),MIN($F96*INDEX($AA$24:$DB$24,AG$4-$D96+1),$F96-SUM($Z96:AF96)))))</f>
        <v/>
      </c>
      <c r="AH96" s="91">
        <f t="array" ref="AH96">IF(AH$4&lt;$D96,0,IF(AH$4&gt;$F$21,0,IF(AH$4=$F$21,$F96-SUM($Z96:AG96),MIN($F96*INDEX($AA$24:$DB$24,AH$4-$D96+1),$F96-SUM($Z96:AG96)))))</f>
        <v/>
      </c>
      <c r="AI96" s="91">
        <f t="array" ref="AI96">IF(AI$4&lt;$D96,0,IF(AI$4&gt;$F$21,0,IF(AI$4=$F$21,$F96-SUM($Z96:AH96),MIN($F96*INDEX($AA$24:$DB$24,AI$4-$D96+1),$F96-SUM($Z96:AH96)))))</f>
        <v/>
      </c>
      <c r="AJ96" s="91">
        <f t="array" ref="AJ96">IF(AJ$4&lt;$D96,0,IF(AJ$4&gt;$F$21,0,IF(AJ$4=$F$21,$F96-SUM($Z96:AI96),MIN($F96*INDEX($AA$24:$DB$24,AJ$4-$D96+1),$F96-SUM($Z96:AI96)))))</f>
        <v/>
      </c>
      <c r="AK96" s="91">
        <f t="array" ref="AK96">IF(AK$4&lt;$D96,0,IF(AK$4&gt;$F$21,0,IF(AK$4=$F$21,$F96-SUM($Z96:AJ96),MIN($F96*INDEX($AA$24:$DB$24,AK$4-$D96+1),$F96-SUM($Z96:AJ96)))))</f>
        <v/>
      </c>
      <c r="AL96" s="91">
        <f t="array" ref="AL96">IF(AL$4&lt;$D96,0,IF(AL$4&gt;$F$21,0,IF(AL$4=$F$21,$F96-SUM($Z96:AK96),MIN($F96*INDEX($AA$24:$DB$24,AL$4-$D96+1),$F96-SUM($Z96:AK96)))))</f>
        <v/>
      </c>
      <c r="AM96" s="91">
        <f t="array" ref="AM96">IF(AM$4&lt;$D96,0,IF(AM$4&gt;$F$21,0,IF(AM$4=$F$21,$F96-SUM($Z96:AL96),MIN($F96*INDEX($AA$24:$DB$24,AM$4-$D96+1),$F96-SUM($Z96:AL96)))))</f>
        <v/>
      </c>
      <c r="AN96" s="91">
        <f t="array" ref="AN96">IF(AN$4&lt;$D96,0,IF(AN$4&gt;$F$21,0,IF(AN$4=$F$21,$F96-SUM($Z96:AM96),MIN($F96*INDEX($AA$24:$DB$24,AN$4-$D96+1),$F96-SUM($Z96:AM96)))))</f>
        <v/>
      </c>
      <c r="AO96" s="91">
        <f t="array" ref="AO96">IF(AO$4&lt;$D96,0,IF(AO$4&gt;$F$21,0,IF(AO$4=$F$21,$F96-SUM($Z96:AN96),MIN($F96*INDEX($AA$24:$DB$24,AO$4-$D96+1),$F96-SUM($Z96:AN96)))))</f>
        <v/>
      </c>
      <c r="AP96" s="91">
        <f t="array" ref="AP96">IF(AP$4&lt;$D96,0,IF(AP$4&gt;$F$21,0,IF(AP$4=$F$21,$F96-SUM($Z96:AO96),MIN($F96*INDEX($AA$24:$DB$24,AP$4-$D96+1),$F96-SUM($Z96:AO96)))))</f>
        <v/>
      </c>
      <c r="AQ96" s="91">
        <f t="array" ref="AQ96">IF(AQ$4&lt;$D96,0,IF(AQ$4&gt;$F$21,0,IF(AQ$4=$F$21,$F96-SUM($Z96:AP96),MIN($F96*INDEX($AA$24:$DB$24,AQ$4-$D96+1),$F96-SUM($Z96:AP96)))))</f>
        <v/>
      </c>
      <c r="AR96" s="91">
        <f t="array" ref="AR96">IF(AR$4&lt;$D96,0,IF(AR$4&gt;$F$21,0,IF(AR$4=$F$21,$F96-SUM($Z96:AQ96),MIN($F96*INDEX($AA$24:$DB$24,AR$4-$D96+1),$F96-SUM($Z96:AQ96)))))</f>
        <v/>
      </c>
      <c r="AS96" s="91">
        <f t="array" ref="AS96">IF(AS$4&lt;$D96,0,IF(AS$4&gt;$F$21,0,IF(AS$4=$F$21,$F96-SUM($Z96:AR96),MIN($F96*INDEX($AA$24:$DB$24,AS$4-$D96+1),$F96-SUM($Z96:AR96)))))</f>
        <v/>
      </c>
      <c r="AT96" s="91">
        <f t="array" ref="AT96">IF(AT$4&lt;$D96,0,IF(AT$4&gt;$F$21,0,IF(AT$4=$F$21,$F96-SUM($Z96:AS96),MIN($F96*INDEX($AA$24:$DB$24,AT$4-$D96+1),$F96-SUM($Z96:AS96)))))</f>
        <v/>
      </c>
      <c r="AU96" s="91">
        <f t="array" ref="AU96">IF(AU$4&lt;$D96,0,IF(AU$4&gt;$F$21,0,IF(AU$4=$F$21,$F96-SUM($Z96:AT96),MIN($F96*INDEX($AA$24:$DB$24,AU$4-$D96+1),$F96-SUM($Z96:AT96)))))</f>
        <v/>
      </c>
      <c r="AV96" s="91">
        <f t="array" ref="AV96">IF(AV$4&lt;$D96,0,IF(AV$4&gt;$F$21,0,IF(AV$4=$F$21,$F96-SUM($Z96:AU96),MIN($F96*INDEX($AA$24:$DB$24,AV$4-$D96+1),$F96-SUM($Z96:AU96)))))</f>
        <v/>
      </c>
      <c r="AW96" s="91">
        <f t="array" ref="AW96">IF(AW$4&lt;$D96,0,IF(AW$4&gt;$F$21,0,IF(AW$4=$F$21,$F96-SUM($Z96:AV96),MIN($F96*INDEX($AA$24:$DB$24,AW$4-$D96+1),$F96-SUM($Z96:AV96)))))</f>
        <v/>
      </c>
      <c r="AX96" s="91">
        <f t="array" ref="AX96">IF(AX$4&lt;$D96,0,IF(AX$4&gt;$F$21,0,IF(AX$4=$F$21,$F96-SUM($Z96:AW96),MIN($F96*INDEX($AA$24:$DB$24,AX$4-$D96+1),$F96-SUM($Z96:AW96)))))</f>
        <v/>
      </c>
      <c r="AY96" s="91">
        <f t="array" ref="AY96">IF(AY$4&lt;$D96,0,IF(AY$4&gt;$F$21,0,IF(AY$4=$F$21,$F96-SUM($Z96:AX96),MIN($F96*INDEX($AA$24:$DB$24,AY$4-$D96+1),$F96-SUM($Z96:AX96)))))</f>
        <v/>
      </c>
      <c r="AZ96" s="91">
        <f t="array" ref="AZ96">IF(AZ$4&lt;$D96,0,IF(AZ$4&gt;$F$21,0,IF(AZ$4=$F$21,$F96-SUM($Z96:AY96),MIN($F96*INDEX($AA$24:$DB$24,AZ$4-$D96+1),$F96-SUM($Z96:AY96)))))</f>
        <v/>
      </c>
      <c r="BA96" s="91">
        <f t="array" ref="BA96">IF(BA$4&lt;$D96,0,IF(BA$4&gt;$F$21,0,IF(BA$4=$F$21,$F96-SUM($Z96:AZ96),MIN($F96*INDEX($AA$24:$DB$24,BA$4-$D96+1),$F96-SUM($Z96:AZ96)))))</f>
        <v/>
      </c>
      <c r="BB96" s="91">
        <f t="array" ref="BB96">IF(BB$4&lt;$D96,0,IF(BB$4&gt;$F$21,0,IF(BB$4=$F$21,$F96-SUM($Z96:BA96),MIN($F96*INDEX($AA$24:$DB$24,BB$4-$D96+1),$F96-SUM($Z96:BA96)))))</f>
        <v/>
      </c>
      <c r="BC96" s="91">
        <f t="array" ref="BC96">IF(BC$4&lt;$D96,0,IF(BC$4&gt;$F$21,0,IF(BC$4=$F$21,$F96-SUM($Z96:BB96),MIN($F96*INDEX($AA$24:$DB$24,BC$4-$D96+1),$F96-SUM($Z96:BB96)))))</f>
        <v/>
      </c>
      <c r="BD96" s="91">
        <f t="array" ref="BD96">IF(BD$4&lt;$D96,0,IF(BD$4&gt;$F$21,0,IF(BD$4=$F$21,$F96-SUM($Z96:BC96),MIN($F96*INDEX($AA$24:$DB$24,BD$4-$D96+1),$F96-SUM($Z96:BC96)))))</f>
        <v/>
      </c>
      <c r="BE96" s="91">
        <f t="array" ref="BE96">IF(BE$4&lt;$D96,0,IF(BE$4&gt;$F$21,0,IF(BE$4=$F$21,$F96-SUM($Z96:BD96),MIN($F96*INDEX($AA$24:$DB$24,BE$4-$D96+1),$F96-SUM($Z96:BD96)))))</f>
        <v/>
      </c>
      <c r="BF96" s="91">
        <f t="array" ref="BF96">IF(BF$4&lt;$D96,0,IF(BF$4&gt;$F$21,0,IF(BF$4=$F$21,$F96-SUM($Z96:BE96),MIN($F96*INDEX($AA$24:$DB$24,BF$4-$D96+1),$F96-SUM($Z96:BE96)))))</f>
        <v/>
      </c>
      <c r="BG96" s="91">
        <f t="array" ref="BG96">IF(BG$4&lt;$D96,0,IF(BG$4&gt;$F$21,0,IF(BG$4=$F$21,$F96-SUM($Z96:BF96),MIN($F96*INDEX($AA$24:$DB$24,BG$4-$D96+1),$F96-SUM($Z96:BF96)))))</f>
        <v/>
      </c>
      <c r="BH96" s="91">
        <f t="array" ref="BH96">IF(BH$4&lt;$D96,0,IF(BH$4&gt;$F$21,0,IF(BH$4=$F$21,$F96-SUM($Z96:BG96),MIN($F96*INDEX($AA$24:$DB$24,BH$4-$D96+1),$F96-SUM($Z96:BG96)))))</f>
        <v/>
      </c>
      <c r="BI96" s="91">
        <f t="array" ref="BI96">IF(BI$4&lt;$D96,0,IF(BI$4&gt;$F$21,0,IF(BI$4=$F$21,$F96-SUM($Z96:BH96),MIN($F96*INDEX($AA$24:$DB$24,BI$4-$D96+1),$F96-SUM($Z96:BH96)))))</f>
        <v/>
      </c>
      <c r="BJ96" s="91">
        <f t="array" ref="BJ96">IF(BJ$4&lt;$D96,0,IF(BJ$4&gt;$F$21,0,IF(BJ$4=$F$21,$F96-SUM($Z96:BI96),MIN($F96*INDEX($AA$24:$DB$24,BJ$4-$D96+1),$F96-SUM($Z96:BI96)))))</f>
        <v/>
      </c>
      <c r="BK96" s="91">
        <f t="array" ref="BK96">IF(BK$4&lt;$D96,0,IF(BK$4&gt;$F$21,0,IF(BK$4=$F$21,$F96-SUM($Z96:BJ96),MIN($F96*INDEX($AA$24:$DB$24,BK$4-$D96+1),$F96-SUM($Z96:BJ96)))))</f>
        <v/>
      </c>
      <c r="BL96" s="91">
        <f t="array" ref="BL96">IF(BL$4&lt;$D96,0,IF(BL$4&gt;$F$21,0,IF(BL$4=$F$21,$F96-SUM($Z96:BK96),MIN($F96*INDEX($AA$24:$DB$24,BL$4-$D96+1),$F96-SUM($Z96:BK96)))))</f>
        <v/>
      </c>
      <c r="BM96" s="91">
        <f t="array" ref="BM96">IF(BM$4&lt;$D96,0,IF(BM$4&gt;$F$21,0,IF(BM$4=$F$21,$F96-SUM($Z96:BL96),MIN($F96*INDEX($AA$24:$DB$24,BM$4-$D96+1),$F96-SUM($Z96:BL96)))))</f>
        <v/>
      </c>
      <c r="BN96" s="91">
        <f t="array" ref="BN96">IF(BN$4&lt;$D96,0,IF(BN$4&gt;$F$21,0,IF(BN$4=$F$21,$F96-SUM($Z96:BM96),MIN($F96*INDEX($AA$24:$DB$24,BN$4-$D96+1),$F96-SUM($Z96:BM96)))))</f>
        <v/>
      </c>
      <c r="BO96" s="91">
        <f t="array" ref="BO96">IF(BO$4&lt;$D96,0,IF(BO$4&gt;$F$21,0,IF(BO$4=$F$21,$F96-SUM($Z96:BN96),MIN($F96*INDEX($AA$24:$DB$24,BO$4-$D96+1),$F96-SUM($Z96:BN96)))))</f>
        <v/>
      </c>
      <c r="BP96" s="91">
        <f t="array" ref="BP96">IF(BP$4&lt;$D96,0,IF(BP$4&gt;$F$21,0,IF(BP$4=$F$21,$F96-SUM($Z96:BO96),MIN($F96*INDEX($AA$24:$DB$24,BP$4-$D96+1),$F96-SUM($Z96:BO96)))))</f>
        <v/>
      </c>
      <c r="BQ96" s="91">
        <f t="array" ref="BQ96">IF(BQ$4&lt;$D96,0,IF(BQ$4&gt;$F$21,0,IF(BQ$4=$F$21,$F96-SUM($Z96:BP96),MIN($F96*INDEX($AA$24:$DB$24,BQ$4-$D96+1),$F96-SUM($Z96:BP96)))))</f>
        <v/>
      </c>
      <c r="BR96" s="91">
        <f t="array" ref="BR96">IF(BR$4&lt;$D96,0,IF(BR$4&gt;$F$21,0,IF(BR$4=$F$21,$F96-SUM($Z96:BQ96),MIN($F96*INDEX($AA$24:$DB$24,BR$4-$D96+1),$F96-SUM($Z96:BQ96)))))</f>
        <v/>
      </c>
      <c r="BS96" s="91">
        <f t="array" ref="BS96">IF(BS$4&lt;$D96,0,IF(BS$4&gt;$F$21,0,IF(BS$4=$F$21,$F96-SUM($Z96:BR96),MIN($F96*INDEX($AA$24:$DB$24,BS$4-$D96+1),$F96-SUM($Z96:BR96)))))</f>
        <v/>
      </c>
      <c r="BT96" s="91">
        <f t="array" ref="BT96">IF(BT$4&lt;$D96,0,IF(BT$4&gt;$F$21,0,IF(BT$4=$F$21,$F96-SUM($Z96:BS96),MIN($F96*INDEX($AA$24:$DB$24,BT$4-$D96+1),$F96-SUM($Z96:BS96)))))</f>
        <v/>
      </c>
      <c r="BU96" s="91">
        <f t="array" ref="BU96">IF(BU$4&lt;$D96,0,IF(BU$4&gt;$F$21,0,IF(BU$4=$F$21,$F96-SUM($Z96:BT96),MIN($F96*INDEX($AA$24:$DB$24,BU$4-$D96+1),$F96-SUM($Z96:BT96)))))</f>
        <v/>
      </c>
      <c r="BV96" s="91">
        <f t="array" ref="BV96">IF(BV$4&lt;$D96,0,IF(BV$4&gt;$F$21,0,IF(BV$4=$F$21,$F96-SUM($Z96:BU96),MIN($F96*INDEX($AA$24:$DB$24,BV$4-$D96+1),$F96-SUM($Z96:BU96)))))</f>
        <v/>
      </c>
      <c r="BW96" s="91">
        <f t="array" ref="BW96">IF(BW$4&lt;$D96,0,IF(BW$4&gt;$F$21,0,IF(BW$4=$F$21,$F96-SUM($Z96:BV96),MIN($F96*INDEX($AA$24:$DB$24,BW$4-$D96+1),$F96-SUM($Z96:BV96)))))</f>
        <v/>
      </c>
      <c r="BX96" s="91">
        <f t="array" ref="BX96">IF(BX$4&lt;$D96,0,IF(BX$4&gt;$F$21,0,IF(BX$4=$F$21,$F96-SUM($Z96:BW96),MIN($F96*INDEX($AA$24:$DB$24,BX$4-$D96+1),$F96-SUM($Z96:BW96)))))</f>
        <v/>
      </c>
      <c r="BY96" s="91">
        <f t="array" ref="BY96">IF(BY$4&lt;$D96,0,IF(BY$4&gt;$F$21,0,IF(BY$4=$F$21,$F96-SUM($Z96:BX96),MIN($F96*INDEX($AA$24:$DB$24,BY$4-$D96+1),$F96-SUM($Z96:BX96)))))</f>
        <v/>
      </c>
      <c r="BZ96" s="91">
        <f t="array" ref="BZ96">IF(BZ$4&lt;$D96,0,IF(BZ$4&gt;$F$21,0,IF(BZ$4=$F$21,$F96-SUM($Z96:BY96),MIN($F96*INDEX($AA$24:$DB$24,BZ$4-$D96+1),$F96-SUM($Z96:BY96)))))</f>
        <v/>
      </c>
      <c r="CA96" s="91">
        <f t="array" ref="CA96">IF(CA$4&lt;$D96,0,IF(CA$4&gt;$F$21,0,IF(CA$4=$F$21,$F96-SUM($Z96:BZ96),MIN($F96*INDEX($AA$24:$DB$24,CA$4-$D96+1),$F96-SUM($Z96:BZ96)))))</f>
        <v/>
      </c>
      <c r="CB96" s="91">
        <f t="array" ref="CB96">IF(CB$4&lt;$D96,0,IF(CB$4&gt;$F$21,0,IF(CB$4=$F$21,$F96-SUM($Z96:CA96),MIN($F96*INDEX($AA$24:$DB$24,CB$4-$D96+1),$F96-SUM($Z96:CA96)))))</f>
        <v/>
      </c>
      <c r="CC96" s="91">
        <f t="array" ref="CC96">IF(CC$4&lt;$D96,0,IF(CC$4&gt;$F$21,0,IF(CC$4=$F$21,$F96-SUM($Z96:CB96),MIN($F96*INDEX($AA$24:$DB$24,CC$4-$D96+1),$F96-SUM($Z96:CB96)))))</f>
        <v/>
      </c>
      <c r="CD96" s="91">
        <f t="array" ref="CD96">IF(CD$4&lt;$D96,0,IF(CD$4&gt;$F$21,0,IF(CD$4=$F$21,$F96-SUM($Z96:CC96),MIN($F96*INDEX($AA$24:$DB$24,CD$4-$D96+1),$F96-SUM($Z96:CC96)))))</f>
        <v/>
      </c>
      <c r="CE96" s="91">
        <f t="array" ref="CE96">IF(CE$4&lt;$D96,0,IF(CE$4&gt;$F$21,0,IF(CE$4=$F$21,$F96-SUM($Z96:CD96),MIN($F96*INDEX($AA$24:$DB$24,CE$4-$D96+1),$F96-SUM($Z96:CD96)))))</f>
        <v/>
      </c>
      <c r="CF96" s="91">
        <f t="array" ref="CF96">IF(CF$4&lt;$D96,0,IF(CF$4&gt;$F$21,0,IF(CF$4=$F$21,$F96-SUM($Z96:CE96),MIN($F96*INDEX($AA$24:$DB$24,CF$4-$D96+1),$F96-SUM($Z96:CE96)))))</f>
        <v/>
      </c>
      <c r="CG96" s="91">
        <f t="array" ref="CG96">IF(CG$4&lt;$D96,0,IF(CG$4&gt;$F$21,0,IF(CG$4=$F$21,$F96-SUM($Z96:CF96),MIN($F96*INDEX($AA$24:$DB$24,CG$4-$D96+1),$F96-SUM($Z96:CF96)))))</f>
        <v/>
      </c>
      <c r="CH96" s="91">
        <f t="array" ref="CH96">IF(CH$4&lt;$D96,0,IF(CH$4&gt;$F$21,0,IF(CH$4=$F$21,$F96-SUM($Z96:CG96),MIN($F96*INDEX($AA$24:$DB$24,CH$4-$D96+1),$F96-SUM($Z96:CG96)))))</f>
        <v/>
      </c>
      <c r="CI96" s="91">
        <f t="array" ref="CI96">IF(CI$4&lt;$D96,0,IF(CI$4&gt;$F$21,0,IF(CI$4=$F$21,$F96-SUM($Z96:CH96),MIN($F96*INDEX($AA$24:$DB$24,CI$4-$D96+1),$F96-SUM($Z96:CH96)))))</f>
        <v/>
      </c>
      <c r="CJ96" s="91">
        <f t="array" ref="CJ96">IF(CJ$4&lt;$D96,0,IF(CJ$4&gt;$F$21,0,IF(CJ$4=$F$21,$F96-SUM($Z96:CI96),MIN($F96*INDEX($AA$24:$DB$24,CJ$4-$D96+1),$F96-SUM($Z96:CI96)))))</f>
        <v/>
      </c>
      <c r="CK96" s="91">
        <f t="array" ref="CK96">IF(CK$4&lt;$D96,0,IF(CK$4&gt;$F$21,0,IF(CK$4=$F$21,$F96-SUM($Z96:CJ96),MIN($F96*INDEX($AA$24:$DB$24,CK$4-$D96+1),$F96-SUM($Z96:CJ96)))))</f>
        <v/>
      </c>
      <c r="CL96" s="91">
        <f t="array" ref="CL96">IF(CL$4&lt;$D96,0,IF(CL$4&gt;$F$21,0,IF(CL$4=$F$21,$F96-SUM($Z96:CK96),MIN($F96*INDEX($AA$24:$DB$24,CL$4-$D96+1),$F96-SUM($Z96:CK96)))))</f>
        <v/>
      </c>
      <c r="CM96" s="91">
        <f t="array" ref="CM96">IF(CM$4&lt;$D96,0,IF(CM$4&gt;$F$21,0,IF(CM$4=$F$21,$F96-SUM($Z96:CL96),MIN($F96*INDEX($AA$24:$DB$24,CM$4-$D96+1),$F96-SUM($Z96:CL96)))))</f>
        <v/>
      </c>
      <c r="CN96" s="91">
        <f t="array" ref="CN96">IF(CN$4&lt;$D96,0,IF(CN$4&gt;$F$21,0,IF(CN$4=$F$21,$F96-SUM($Z96:CM96),MIN($F96*INDEX($AA$24:$DB$24,CN$4-$D96+1),$F96-SUM($Z96:CM96)))))</f>
        <v/>
      </c>
      <c r="CO96" s="91">
        <f t="array" ref="CO96">IF(CO$4&lt;$D96,0,IF(CO$4&gt;$F$21,0,IF(CO$4=$F$21,$F96-SUM($Z96:CN96),MIN($F96*INDEX($AA$24:$DB$24,CO$4-$D96+1),$F96-SUM($Z96:CN96)))))</f>
        <v/>
      </c>
      <c r="CP96" s="91">
        <f t="array" ref="CP96">IF(CP$4&lt;$D96,0,IF(CP$4&gt;$F$21,0,IF(CP$4=$F$21,$F96-SUM($Z96:CO96),MIN($F96*INDEX($AA$24:$DB$24,CP$4-$D96+1),$F96-SUM($Z96:CO96)))))</f>
        <v/>
      </c>
      <c r="CQ96" s="91">
        <f t="array" ref="CQ96">IF(CQ$4&lt;$D96,0,IF(CQ$4&gt;$F$21,0,IF(CQ$4=$F$21,$F96-SUM($Z96:CP96),MIN($F96*INDEX($AA$24:$DB$24,CQ$4-$D96+1),$F96-SUM($Z96:CP96)))))</f>
        <v/>
      </c>
      <c r="CR96" s="91">
        <f t="array" ref="CR96">IF(CR$4&lt;$D96,0,IF(CR$4&gt;$F$21,0,IF(CR$4=$F$21,$F96-SUM($Z96:CQ96),MIN($F96*INDEX($AA$24:$DB$24,CR$4-$D96+1),$F96-SUM($Z96:CQ96)))))</f>
        <v/>
      </c>
      <c r="CS96" s="91">
        <f t="array" ref="CS96">IF(CS$4&lt;$D96,0,IF(CS$4&gt;$F$21,0,IF(CS$4=$F$21,$F96-SUM($Z96:CR96),MIN($F96*INDEX($AA$24:$DB$24,CS$4-$D96+1),$F96-SUM($Z96:CR96)))))</f>
        <v/>
      </c>
      <c r="CT96" s="91">
        <f t="array" ref="CT96">IF(CT$4&lt;$D96,0,IF(CT$4&gt;$F$21,0,IF(CT$4=$F$21,$F96-SUM($Z96:CS96),MIN($F96*INDEX($AA$24:$DB$24,CT$4-$D96+1),$F96-SUM($Z96:CS96)))))</f>
        <v/>
      </c>
      <c r="CU96" s="91">
        <f t="array" ref="CU96">IF(CU$4&lt;$D96,0,IF(CU$4&gt;$F$21,0,IF(CU$4=$F$21,$F96-SUM($Z96:CT96),MIN($F96*INDEX($AA$24:$DB$24,CU$4-$D96+1),$F96-SUM($Z96:CT96)))))</f>
        <v/>
      </c>
      <c r="CV96" s="91">
        <f t="array" ref="CV96">IF(CV$4&lt;$D96,0,IF(CV$4&gt;$F$21,0,IF(CV$4=$F$21,$F96-SUM($Z96:CU96),MIN($F96*INDEX($AA$24:$DB$24,CV$4-$D96+1),$F96-SUM($Z96:CU96)))))</f>
        <v/>
      </c>
      <c r="CW96" s="91">
        <f t="array" ref="CW96">IF(CW$4&lt;$D96,0,IF(CW$4&gt;$F$21,0,IF(CW$4=$F$21,$F96-SUM($Z96:CV96),MIN($F96*INDEX($AA$24:$DB$24,CW$4-$D96+1),$F96-SUM($Z96:CV96)))))</f>
        <v/>
      </c>
      <c r="CX96" s="91">
        <f t="array" ref="CX96">IF(CX$4&lt;$D96,0,IF(CX$4&gt;$F$21,0,IF(CX$4=$F$21,$F96-SUM($Z96:CW96),MIN($F96*INDEX($AA$24:$DB$24,CX$4-$D96+1),$F96-SUM($Z96:CW96)))))</f>
        <v/>
      </c>
      <c r="CY96" s="91">
        <f t="array" ref="CY96">IF(CY$4&lt;$D96,0,IF(CY$4&gt;$F$21,0,IF(CY$4=$F$21,$F96-SUM($Z96:CX96),MIN($F96*INDEX($AA$24:$DB$24,CY$4-$D96+1),$F96-SUM($Z96:CX96)))))</f>
        <v/>
      </c>
      <c r="CZ96" s="91">
        <f t="array" ref="CZ96">IF(CZ$4&lt;$D96,0,IF(CZ$4&gt;$F$21,0,IF(CZ$4=$F$21,$F96-SUM($Z96:CY96),MIN($F96*INDEX($AA$24:$DB$24,CZ$4-$D96+1),$F96-SUM($Z96:CY96)))))</f>
        <v/>
      </c>
      <c r="DA96" s="91">
        <f t="array" ref="DA96">IF(DA$4&lt;$D96,0,IF(DA$4&gt;$F$21,0,IF(DA$4=$F$21,$F96-SUM($Z96:CZ96),MIN($F96*INDEX($AA$24:$DB$24,DA$4-$D96+1),$F96-SUM($Z96:CZ96)))))</f>
        <v/>
      </c>
      <c r="DB96" s="91">
        <f t="array" ref="DB96">IF(DB$4&lt;$D96,0,IF(DB$4&gt;$F$21,0,IF(DB$4=$F$21,$F96-SUM($Z96:DA96),MIN($F96*INDEX($AA$24:$DB$24,DB$4-$D96+1),$F96-SUM($Z96:DA96)))))</f>
        <v/>
      </c>
    </row>
    <row r="97" outlineLevel="3">
      <c r="D97" s="2" t="n">
        <v>72</v>
      </c>
      <c r="E97" s="2" t="inlineStr">
        <is>
          <t>Total Capex Year 72</t>
        </is>
      </c>
      <c r="F97" s="87" t="n">
        <v>0</v>
      </c>
      <c r="G97" s="87">
        <f>SUM(AA97:DB97)-F97</f>
        <v/>
      </c>
      <c r="AA97" s="91">
        <f t="array" ref="AA97">IF(AA$4&lt;$D97,0,IF(AA$4&gt;$F$21,0,IF(AA$4=$F$21,$F97-SUM($Z97:Z97),MIN($F97*INDEX($AA$24:$DB$24,AA$4-$D97+1),$F97-SUM($Z97:Z97)))))</f>
        <v/>
      </c>
      <c r="AB97" s="91">
        <f t="array" ref="AB97">IF(AB$4&lt;$D97,0,IF(AB$4&gt;$F$21,0,IF(AB$4=$F$21,$F97-SUM($Z97:AA97),MIN($F97*INDEX($AA$24:$DB$24,AB$4-$D97+1),$F97-SUM($Z97:AA97)))))</f>
        <v/>
      </c>
      <c r="AC97" s="91">
        <f t="array" ref="AC97">IF(AC$4&lt;$D97,0,IF(AC$4&gt;$F$21,0,IF(AC$4=$F$21,$F97-SUM($Z97:AB97),MIN($F97*INDEX($AA$24:$DB$24,AC$4-$D97+1),$F97-SUM($Z97:AB97)))))</f>
        <v/>
      </c>
      <c r="AD97" s="91">
        <f t="array" ref="AD97">IF(AD$4&lt;$D97,0,IF(AD$4&gt;$F$21,0,IF(AD$4=$F$21,$F97-SUM($Z97:AC97),MIN($F97*INDEX($AA$24:$DB$24,AD$4-$D97+1),$F97-SUM($Z97:AC97)))))</f>
        <v/>
      </c>
      <c r="AE97" s="91">
        <f t="array" ref="AE97">IF(AE$4&lt;$D97,0,IF(AE$4&gt;$F$21,0,IF(AE$4=$F$21,$F97-SUM($Z97:AD97),MIN($F97*INDEX($AA$24:$DB$24,AE$4-$D97+1),$F97-SUM($Z97:AD97)))))</f>
        <v/>
      </c>
      <c r="AF97" s="91">
        <f t="array" ref="AF97">IF(AF$4&lt;$D97,0,IF(AF$4&gt;$F$21,0,IF(AF$4=$F$21,$F97-SUM($Z97:AE97),MIN($F97*INDEX($AA$24:$DB$24,AF$4-$D97+1),$F97-SUM($Z97:AE97)))))</f>
        <v/>
      </c>
      <c r="AG97" s="91">
        <f t="array" ref="AG97">IF(AG$4&lt;$D97,0,IF(AG$4&gt;$F$21,0,IF(AG$4=$F$21,$F97-SUM($Z97:AF97),MIN($F97*INDEX($AA$24:$DB$24,AG$4-$D97+1),$F97-SUM($Z97:AF97)))))</f>
        <v/>
      </c>
      <c r="AH97" s="91">
        <f t="array" ref="AH97">IF(AH$4&lt;$D97,0,IF(AH$4&gt;$F$21,0,IF(AH$4=$F$21,$F97-SUM($Z97:AG97),MIN($F97*INDEX($AA$24:$DB$24,AH$4-$D97+1),$F97-SUM($Z97:AG97)))))</f>
        <v/>
      </c>
      <c r="AI97" s="91">
        <f t="array" ref="AI97">IF(AI$4&lt;$D97,0,IF(AI$4&gt;$F$21,0,IF(AI$4=$F$21,$F97-SUM($Z97:AH97),MIN($F97*INDEX($AA$24:$DB$24,AI$4-$D97+1),$F97-SUM($Z97:AH97)))))</f>
        <v/>
      </c>
      <c r="AJ97" s="91">
        <f t="array" ref="AJ97">IF(AJ$4&lt;$D97,0,IF(AJ$4&gt;$F$21,0,IF(AJ$4=$F$21,$F97-SUM($Z97:AI97),MIN($F97*INDEX($AA$24:$DB$24,AJ$4-$D97+1),$F97-SUM($Z97:AI97)))))</f>
        <v/>
      </c>
      <c r="AK97" s="91">
        <f t="array" ref="AK97">IF(AK$4&lt;$D97,0,IF(AK$4&gt;$F$21,0,IF(AK$4=$F$21,$F97-SUM($Z97:AJ97),MIN($F97*INDEX($AA$24:$DB$24,AK$4-$D97+1),$F97-SUM($Z97:AJ97)))))</f>
        <v/>
      </c>
      <c r="AL97" s="91">
        <f t="array" ref="AL97">IF(AL$4&lt;$D97,0,IF(AL$4&gt;$F$21,0,IF(AL$4=$F$21,$F97-SUM($Z97:AK97),MIN($F97*INDEX($AA$24:$DB$24,AL$4-$D97+1),$F97-SUM($Z97:AK97)))))</f>
        <v/>
      </c>
      <c r="AM97" s="91">
        <f t="array" ref="AM97">IF(AM$4&lt;$D97,0,IF(AM$4&gt;$F$21,0,IF(AM$4=$F$21,$F97-SUM($Z97:AL97),MIN($F97*INDEX($AA$24:$DB$24,AM$4-$D97+1),$F97-SUM($Z97:AL97)))))</f>
        <v/>
      </c>
      <c r="AN97" s="91">
        <f t="array" ref="AN97">IF(AN$4&lt;$D97,0,IF(AN$4&gt;$F$21,0,IF(AN$4=$F$21,$F97-SUM($Z97:AM97),MIN($F97*INDEX($AA$24:$DB$24,AN$4-$D97+1),$F97-SUM($Z97:AM97)))))</f>
        <v/>
      </c>
      <c r="AO97" s="91">
        <f t="array" ref="AO97">IF(AO$4&lt;$D97,0,IF(AO$4&gt;$F$21,0,IF(AO$4=$F$21,$F97-SUM($Z97:AN97),MIN($F97*INDEX($AA$24:$DB$24,AO$4-$D97+1),$F97-SUM($Z97:AN97)))))</f>
        <v/>
      </c>
      <c r="AP97" s="91">
        <f t="array" ref="AP97">IF(AP$4&lt;$D97,0,IF(AP$4&gt;$F$21,0,IF(AP$4=$F$21,$F97-SUM($Z97:AO97),MIN($F97*INDEX($AA$24:$DB$24,AP$4-$D97+1),$F97-SUM($Z97:AO97)))))</f>
        <v/>
      </c>
      <c r="AQ97" s="91">
        <f t="array" ref="AQ97">IF(AQ$4&lt;$D97,0,IF(AQ$4&gt;$F$21,0,IF(AQ$4=$F$21,$F97-SUM($Z97:AP97),MIN($F97*INDEX($AA$24:$DB$24,AQ$4-$D97+1),$F97-SUM($Z97:AP97)))))</f>
        <v/>
      </c>
      <c r="AR97" s="91">
        <f t="array" ref="AR97">IF(AR$4&lt;$D97,0,IF(AR$4&gt;$F$21,0,IF(AR$4=$F$21,$F97-SUM($Z97:AQ97),MIN($F97*INDEX($AA$24:$DB$24,AR$4-$D97+1),$F97-SUM($Z97:AQ97)))))</f>
        <v/>
      </c>
      <c r="AS97" s="91">
        <f t="array" ref="AS97">IF(AS$4&lt;$D97,0,IF(AS$4&gt;$F$21,0,IF(AS$4=$F$21,$F97-SUM($Z97:AR97),MIN($F97*INDEX($AA$24:$DB$24,AS$4-$D97+1),$F97-SUM($Z97:AR97)))))</f>
        <v/>
      </c>
      <c r="AT97" s="91">
        <f t="array" ref="AT97">IF(AT$4&lt;$D97,0,IF(AT$4&gt;$F$21,0,IF(AT$4=$F$21,$F97-SUM($Z97:AS97),MIN($F97*INDEX($AA$24:$DB$24,AT$4-$D97+1),$F97-SUM($Z97:AS97)))))</f>
        <v/>
      </c>
      <c r="AU97" s="91">
        <f t="array" ref="AU97">IF(AU$4&lt;$D97,0,IF(AU$4&gt;$F$21,0,IF(AU$4=$F$21,$F97-SUM($Z97:AT97),MIN($F97*INDEX($AA$24:$DB$24,AU$4-$D97+1),$F97-SUM($Z97:AT97)))))</f>
        <v/>
      </c>
      <c r="AV97" s="91">
        <f t="array" ref="AV97">IF(AV$4&lt;$D97,0,IF(AV$4&gt;$F$21,0,IF(AV$4=$F$21,$F97-SUM($Z97:AU97),MIN($F97*INDEX($AA$24:$DB$24,AV$4-$D97+1),$F97-SUM($Z97:AU97)))))</f>
        <v/>
      </c>
      <c r="AW97" s="91">
        <f t="array" ref="AW97">IF(AW$4&lt;$D97,0,IF(AW$4&gt;$F$21,0,IF(AW$4=$F$21,$F97-SUM($Z97:AV97),MIN($F97*INDEX($AA$24:$DB$24,AW$4-$D97+1),$F97-SUM($Z97:AV97)))))</f>
        <v/>
      </c>
      <c r="AX97" s="91">
        <f t="array" ref="AX97">IF(AX$4&lt;$D97,0,IF(AX$4&gt;$F$21,0,IF(AX$4=$F$21,$F97-SUM($Z97:AW97),MIN($F97*INDEX($AA$24:$DB$24,AX$4-$D97+1),$F97-SUM($Z97:AW97)))))</f>
        <v/>
      </c>
      <c r="AY97" s="91">
        <f t="array" ref="AY97">IF(AY$4&lt;$D97,0,IF(AY$4&gt;$F$21,0,IF(AY$4=$F$21,$F97-SUM($Z97:AX97),MIN($F97*INDEX($AA$24:$DB$24,AY$4-$D97+1),$F97-SUM($Z97:AX97)))))</f>
        <v/>
      </c>
      <c r="AZ97" s="91">
        <f t="array" ref="AZ97">IF(AZ$4&lt;$D97,0,IF(AZ$4&gt;$F$21,0,IF(AZ$4=$F$21,$F97-SUM($Z97:AY97),MIN($F97*INDEX($AA$24:$DB$24,AZ$4-$D97+1),$F97-SUM($Z97:AY97)))))</f>
        <v/>
      </c>
      <c r="BA97" s="91">
        <f t="array" ref="BA97">IF(BA$4&lt;$D97,0,IF(BA$4&gt;$F$21,0,IF(BA$4=$F$21,$F97-SUM($Z97:AZ97),MIN($F97*INDEX($AA$24:$DB$24,BA$4-$D97+1),$F97-SUM($Z97:AZ97)))))</f>
        <v/>
      </c>
      <c r="BB97" s="91">
        <f t="array" ref="BB97">IF(BB$4&lt;$D97,0,IF(BB$4&gt;$F$21,0,IF(BB$4=$F$21,$F97-SUM($Z97:BA97),MIN($F97*INDEX($AA$24:$DB$24,BB$4-$D97+1),$F97-SUM($Z97:BA97)))))</f>
        <v/>
      </c>
      <c r="BC97" s="91">
        <f t="array" ref="BC97">IF(BC$4&lt;$D97,0,IF(BC$4&gt;$F$21,0,IF(BC$4=$F$21,$F97-SUM($Z97:BB97),MIN($F97*INDEX($AA$24:$DB$24,BC$4-$D97+1),$F97-SUM($Z97:BB97)))))</f>
        <v/>
      </c>
      <c r="BD97" s="91">
        <f t="array" ref="BD97">IF(BD$4&lt;$D97,0,IF(BD$4&gt;$F$21,0,IF(BD$4=$F$21,$F97-SUM($Z97:BC97),MIN($F97*INDEX($AA$24:$DB$24,BD$4-$D97+1),$F97-SUM($Z97:BC97)))))</f>
        <v/>
      </c>
      <c r="BE97" s="91">
        <f t="array" ref="BE97">IF(BE$4&lt;$D97,0,IF(BE$4&gt;$F$21,0,IF(BE$4=$F$21,$F97-SUM($Z97:BD97),MIN($F97*INDEX($AA$24:$DB$24,BE$4-$D97+1),$F97-SUM($Z97:BD97)))))</f>
        <v/>
      </c>
      <c r="BF97" s="91">
        <f t="array" ref="BF97">IF(BF$4&lt;$D97,0,IF(BF$4&gt;$F$21,0,IF(BF$4=$F$21,$F97-SUM($Z97:BE97),MIN($F97*INDEX($AA$24:$DB$24,BF$4-$D97+1),$F97-SUM($Z97:BE97)))))</f>
        <v/>
      </c>
      <c r="BG97" s="91">
        <f t="array" ref="BG97">IF(BG$4&lt;$D97,0,IF(BG$4&gt;$F$21,0,IF(BG$4=$F$21,$F97-SUM($Z97:BF97),MIN($F97*INDEX($AA$24:$DB$24,BG$4-$D97+1),$F97-SUM($Z97:BF97)))))</f>
        <v/>
      </c>
      <c r="BH97" s="91">
        <f t="array" ref="BH97">IF(BH$4&lt;$D97,0,IF(BH$4&gt;$F$21,0,IF(BH$4=$F$21,$F97-SUM($Z97:BG97),MIN($F97*INDEX($AA$24:$DB$24,BH$4-$D97+1),$F97-SUM($Z97:BG97)))))</f>
        <v/>
      </c>
      <c r="BI97" s="91">
        <f t="array" ref="BI97">IF(BI$4&lt;$D97,0,IF(BI$4&gt;$F$21,0,IF(BI$4=$F$21,$F97-SUM($Z97:BH97),MIN($F97*INDEX($AA$24:$DB$24,BI$4-$D97+1),$F97-SUM($Z97:BH97)))))</f>
        <v/>
      </c>
      <c r="BJ97" s="91">
        <f t="array" ref="BJ97">IF(BJ$4&lt;$D97,0,IF(BJ$4&gt;$F$21,0,IF(BJ$4=$F$21,$F97-SUM($Z97:BI97),MIN($F97*INDEX($AA$24:$DB$24,BJ$4-$D97+1),$F97-SUM($Z97:BI97)))))</f>
        <v/>
      </c>
      <c r="BK97" s="91">
        <f t="array" ref="BK97">IF(BK$4&lt;$D97,0,IF(BK$4&gt;$F$21,0,IF(BK$4=$F$21,$F97-SUM($Z97:BJ97),MIN($F97*INDEX($AA$24:$DB$24,BK$4-$D97+1),$F97-SUM($Z97:BJ97)))))</f>
        <v/>
      </c>
      <c r="BL97" s="91">
        <f t="array" ref="BL97">IF(BL$4&lt;$D97,0,IF(BL$4&gt;$F$21,0,IF(BL$4=$F$21,$F97-SUM($Z97:BK97),MIN($F97*INDEX($AA$24:$DB$24,BL$4-$D97+1),$F97-SUM($Z97:BK97)))))</f>
        <v/>
      </c>
      <c r="BM97" s="91">
        <f t="array" ref="BM97">IF(BM$4&lt;$D97,0,IF(BM$4&gt;$F$21,0,IF(BM$4=$F$21,$F97-SUM($Z97:BL97),MIN($F97*INDEX($AA$24:$DB$24,BM$4-$D97+1),$F97-SUM($Z97:BL97)))))</f>
        <v/>
      </c>
      <c r="BN97" s="91">
        <f t="array" ref="BN97">IF(BN$4&lt;$D97,0,IF(BN$4&gt;$F$21,0,IF(BN$4=$F$21,$F97-SUM($Z97:BM97),MIN($F97*INDEX($AA$24:$DB$24,BN$4-$D97+1),$F97-SUM($Z97:BM97)))))</f>
        <v/>
      </c>
      <c r="BO97" s="91">
        <f t="array" ref="BO97">IF(BO$4&lt;$D97,0,IF(BO$4&gt;$F$21,0,IF(BO$4=$F$21,$F97-SUM($Z97:BN97),MIN($F97*INDEX($AA$24:$DB$24,BO$4-$D97+1),$F97-SUM($Z97:BN97)))))</f>
        <v/>
      </c>
      <c r="BP97" s="91">
        <f t="array" ref="BP97">IF(BP$4&lt;$D97,0,IF(BP$4&gt;$F$21,0,IF(BP$4=$F$21,$F97-SUM($Z97:BO97),MIN($F97*INDEX($AA$24:$DB$24,BP$4-$D97+1),$F97-SUM($Z97:BO97)))))</f>
        <v/>
      </c>
      <c r="BQ97" s="91">
        <f t="array" ref="BQ97">IF(BQ$4&lt;$D97,0,IF(BQ$4&gt;$F$21,0,IF(BQ$4=$F$21,$F97-SUM($Z97:BP97),MIN($F97*INDEX($AA$24:$DB$24,BQ$4-$D97+1),$F97-SUM($Z97:BP97)))))</f>
        <v/>
      </c>
      <c r="BR97" s="91">
        <f t="array" ref="BR97">IF(BR$4&lt;$D97,0,IF(BR$4&gt;$F$21,0,IF(BR$4=$F$21,$F97-SUM($Z97:BQ97),MIN($F97*INDEX($AA$24:$DB$24,BR$4-$D97+1),$F97-SUM($Z97:BQ97)))))</f>
        <v/>
      </c>
      <c r="BS97" s="91">
        <f t="array" ref="BS97">IF(BS$4&lt;$D97,0,IF(BS$4&gt;$F$21,0,IF(BS$4=$F$21,$F97-SUM($Z97:BR97),MIN($F97*INDEX($AA$24:$DB$24,BS$4-$D97+1),$F97-SUM($Z97:BR97)))))</f>
        <v/>
      </c>
      <c r="BT97" s="91">
        <f t="array" ref="BT97">IF(BT$4&lt;$D97,0,IF(BT$4&gt;$F$21,0,IF(BT$4=$F$21,$F97-SUM($Z97:BS97),MIN($F97*INDEX($AA$24:$DB$24,BT$4-$D97+1),$F97-SUM($Z97:BS97)))))</f>
        <v/>
      </c>
      <c r="BU97" s="91">
        <f t="array" ref="BU97">IF(BU$4&lt;$D97,0,IF(BU$4&gt;$F$21,0,IF(BU$4=$F$21,$F97-SUM($Z97:BT97),MIN($F97*INDEX($AA$24:$DB$24,BU$4-$D97+1),$F97-SUM($Z97:BT97)))))</f>
        <v/>
      </c>
      <c r="BV97" s="91">
        <f t="array" ref="BV97">IF(BV$4&lt;$D97,0,IF(BV$4&gt;$F$21,0,IF(BV$4=$F$21,$F97-SUM($Z97:BU97),MIN($F97*INDEX($AA$24:$DB$24,BV$4-$D97+1),$F97-SUM($Z97:BU97)))))</f>
        <v/>
      </c>
      <c r="BW97" s="91">
        <f t="array" ref="BW97">IF(BW$4&lt;$D97,0,IF(BW$4&gt;$F$21,0,IF(BW$4=$F$21,$F97-SUM($Z97:BV97),MIN($F97*INDEX($AA$24:$DB$24,BW$4-$D97+1),$F97-SUM($Z97:BV97)))))</f>
        <v/>
      </c>
      <c r="BX97" s="91">
        <f t="array" ref="BX97">IF(BX$4&lt;$D97,0,IF(BX$4&gt;$F$21,0,IF(BX$4=$F$21,$F97-SUM($Z97:BW97),MIN($F97*INDEX($AA$24:$DB$24,BX$4-$D97+1),$F97-SUM($Z97:BW97)))))</f>
        <v/>
      </c>
      <c r="BY97" s="91">
        <f t="array" ref="BY97">IF(BY$4&lt;$D97,0,IF(BY$4&gt;$F$21,0,IF(BY$4=$F$21,$F97-SUM($Z97:BX97),MIN($F97*INDEX($AA$24:$DB$24,BY$4-$D97+1),$F97-SUM($Z97:BX97)))))</f>
        <v/>
      </c>
      <c r="BZ97" s="91">
        <f t="array" ref="BZ97">IF(BZ$4&lt;$D97,0,IF(BZ$4&gt;$F$21,0,IF(BZ$4=$F$21,$F97-SUM($Z97:BY97),MIN($F97*INDEX($AA$24:$DB$24,BZ$4-$D97+1),$F97-SUM($Z97:BY97)))))</f>
        <v/>
      </c>
      <c r="CA97" s="91">
        <f t="array" ref="CA97">IF(CA$4&lt;$D97,0,IF(CA$4&gt;$F$21,0,IF(CA$4=$F$21,$F97-SUM($Z97:BZ97),MIN($F97*INDEX($AA$24:$DB$24,CA$4-$D97+1),$F97-SUM($Z97:BZ97)))))</f>
        <v/>
      </c>
      <c r="CB97" s="91">
        <f t="array" ref="CB97">IF(CB$4&lt;$D97,0,IF(CB$4&gt;$F$21,0,IF(CB$4=$F$21,$F97-SUM($Z97:CA97),MIN($F97*INDEX($AA$24:$DB$24,CB$4-$D97+1),$F97-SUM($Z97:CA97)))))</f>
        <v/>
      </c>
      <c r="CC97" s="91">
        <f t="array" ref="CC97">IF(CC$4&lt;$D97,0,IF(CC$4&gt;$F$21,0,IF(CC$4=$F$21,$F97-SUM($Z97:CB97),MIN($F97*INDEX($AA$24:$DB$24,CC$4-$D97+1),$F97-SUM($Z97:CB97)))))</f>
        <v/>
      </c>
      <c r="CD97" s="91">
        <f t="array" ref="CD97">IF(CD$4&lt;$D97,0,IF(CD$4&gt;$F$21,0,IF(CD$4=$F$21,$F97-SUM($Z97:CC97),MIN($F97*INDEX($AA$24:$DB$24,CD$4-$D97+1),$F97-SUM($Z97:CC97)))))</f>
        <v/>
      </c>
      <c r="CE97" s="91">
        <f t="array" ref="CE97">IF(CE$4&lt;$D97,0,IF(CE$4&gt;$F$21,0,IF(CE$4=$F$21,$F97-SUM($Z97:CD97),MIN($F97*INDEX($AA$24:$DB$24,CE$4-$D97+1),$F97-SUM($Z97:CD97)))))</f>
        <v/>
      </c>
      <c r="CF97" s="91">
        <f t="array" ref="CF97">IF(CF$4&lt;$D97,0,IF(CF$4&gt;$F$21,0,IF(CF$4=$F$21,$F97-SUM($Z97:CE97),MIN($F97*INDEX($AA$24:$DB$24,CF$4-$D97+1),$F97-SUM($Z97:CE97)))))</f>
        <v/>
      </c>
      <c r="CG97" s="91">
        <f t="array" ref="CG97">IF(CG$4&lt;$D97,0,IF(CG$4&gt;$F$21,0,IF(CG$4=$F$21,$F97-SUM($Z97:CF97),MIN($F97*INDEX($AA$24:$DB$24,CG$4-$D97+1),$F97-SUM($Z97:CF97)))))</f>
        <v/>
      </c>
      <c r="CH97" s="91">
        <f t="array" ref="CH97">IF(CH$4&lt;$D97,0,IF(CH$4&gt;$F$21,0,IF(CH$4=$F$21,$F97-SUM($Z97:CG97),MIN($F97*INDEX($AA$24:$DB$24,CH$4-$D97+1),$F97-SUM($Z97:CG97)))))</f>
        <v/>
      </c>
      <c r="CI97" s="91">
        <f t="array" ref="CI97">IF(CI$4&lt;$D97,0,IF(CI$4&gt;$F$21,0,IF(CI$4=$F$21,$F97-SUM($Z97:CH97),MIN($F97*INDEX($AA$24:$DB$24,CI$4-$D97+1),$F97-SUM($Z97:CH97)))))</f>
        <v/>
      </c>
      <c r="CJ97" s="91">
        <f t="array" ref="CJ97">IF(CJ$4&lt;$D97,0,IF(CJ$4&gt;$F$21,0,IF(CJ$4=$F$21,$F97-SUM($Z97:CI97),MIN($F97*INDEX($AA$24:$DB$24,CJ$4-$D97+1),$F97-SUM($Z97:CI97)))))</f>
        <v/>
      </c>
      <c r="CK97" s="91">
        <f t="array" ref="CK97">IF(CK$4&lt;$D97,0,IF(CK$4&gt;$F$21,0,IF(CK$4=$F$21,$F97-SUM($Z97:CJ97),MIN($F97*INDEX($AA$24:$DB$24,CK$4-$D97+1),$F97-SUM($Z97:CJ97)))))</f>
        <v/>
      </c>
      <c r="CL97" s="91">
        <f t="array" ref="CL97">IF(CL$4&lt;$D97,0,IF(CL$4&gt;$F$21,0,IF(CL$4=$F$21,$F97-SUM($Z97:CK97),MIN($F97*INDEX($AA$24:$DB$24,CL$4-$D97+1),$F97-SUM($Z97:CK97)))))</f>
        <v/>
      </c>
      <c r="CM97" s="91">
        <f t="array" ref="CM97">IF(CM$4&lt;$D97,0,IF(CM$4&gt;$F$21,0,IF(CM$4=$F$21,$F97-SUM($Z97:CL97),MIN($F97*INDEX($AA$24:$DB$24,CM$4-$D97+1),$F97-SUM($Z97:CL97)))))</f>
        <v/>
      </c>
      <c r="CN97" s="91">
        <f t="array" ref="CN97">IF(CN$4&lt;$D97,0,IF(CN$4&gt;$F$21,0,IF(CN$4=$F$21,$F97-SUM($Z97:CM97),MIN($F97*INDEX($AA$24:$DB$24,CN$4-$D97+1),$F97-SUM($Z97:CM97)))))</f>
        <v/>
      </c>
      <c r="CO97" s="91">
        <f t="array" ref="CO97">IF(CO$4&lt;$D97,0,IF(CO$4&gt;$F$21,0,IF(CO$4=$F$21,$F97-SUM($Z97:CN97),MIN($F97*INDEX($AA$24:$DB$24,CO$4-$D97+1),$F97-SUM($Z97:CN97)))))</f>
        <v/>
      </c>
      <c r="CP97" s="91">
        <f t="array" ref="CP97">IF(CP$4&lt;$D97,0,IF(CP$4&gt;$F$21,0,IF(CP$4=$F$21,$F97-SUM($Z97:CO97),MIN($F97*INDEX($AA$24:$DB$24,CP$4-$D97+1),$F97-SUM($Z97:CO97)))))</f>
        <v/>
      </c>
      <c r="CQ97" s="91">
        <f t="array" ref="CQ97">IF(CQ$4&lt;$D97,0,IF(CQ$4&gt;$F$21,0,IF(CQ$4=$F$21,$F97-SUM($Z97:CP97),MIN($F97*INDEX($AA$24:$DB$24,CQ$4-$D97+1),$F97-SUM($Z97:CP97)))))</f>
        <v/>
      </c>
      <c r="CR97" s="91">
        <f t="array" ref="CR97">IF(CR$4&lt;$D97,0,IF(CR$4&gt;$F$21,0,IF(CR$4=$F$21,$F97-SUM($Z97:CQ97),MIN($F97*INDEX($AA$24:$DB$24,CR$4-$D97+1),$F97-SUM($Z97:CQ97)))))</f>
        <v/>
      </c>
      <c r="CS97" s="91">
        <f t="array" ref="CS97">IF(CS$4&lt;$D97,0,IF(CS$4&gt;$F$21,0,IF(CS$4=$F$21,$F97-SUM($Z97:CR97),MIN($F97*INDEX($AA$24:$DB$24,CS$4-$D97+1),$F97-SUM($Z97:CR97)))))</f>
        <v/>
      </c>
      <c r="CT97" s="91">
        <f t="array" ref="CT97">IF(CT$4&lt;$D97,0,IF(CT$4&gt;$F$21,0,IF(CT$4=$F$21,$F97-SUM($Z97:CS97),MIN($F97*INDEX($AA$24:$DB$24,CT$4-$D97+1),$F97-SUM($Z97:CS97)))))</f>
        <v/>
      </c>
      <c r="CU97" s="91">
        <f t="array" ref="CU97">IF(CU$4&lt;$D97,0,IF(CU$4&gt;$F$21,0,IF(CU$4=$F$21,$F97-SUM($Z97:CT97),MIN($F97*INDEX($AA$24:$DB$24,CU$4-$D97+1),$F97-SUM($Z97:CT97)))))</f>
        <v/>
      </c>
      <c r="CV97" s="91">
        <f t="array" ref="CV97">IF(CV$4&lt;$D97,0,IF(CV$4&gt;$F$21,0,IF(CV$4=$F$21,$F97-SUM($Z97:CU97),MIN($F97*INDEX($AA$24:$DB$24,CV$4-$D97+1),$F97-SUM($Z97:CU97)))))</f>
        <v/>
      </c>
      <c r="CW97" s="91">
        <f t="array" ref="CW97">IF(CW$4&lt;$D97,0,IF(CW$4&gt;$F$21,0,IF(CW$4=$F$21,$F97-SUM($Z97:CV97),MIN($F97*INDEX($AA$24:$DB$24,CW$4-$D97+1),$F97-SUM($Z97:CV97)))))</f>
        <v/>
      </c>
      <c r="CX97" s="91">
        <f t="array" ref="CX97">IF(CX$4&lt;$D97,0,IF(CX$4&gt;$F$21,0,IF(CX$4=$F$21,$F97-SUM($Z97:CW97),MIN($F97*INDEX($AA$24:$DB$24,CX$4-$D97+1),$F97-SUM($Z97:CW97)))))</f>
        <v/>
      </c>
      <c r="CY97" s="91">
        <f t="array" ref="CY97">IF(CY$4&lt;$D97,0,IF(CY$4&gt;$F$21,0,IF(CY$4=$F$21,$F97-SUM($Z97:CX97),MIN($F97*INDEX($AA$24:$DB$24,CY$4-$D97+1),$F97-SUM($Z97:CX97)))))</f>
        <v/>
      </c>
      <c r="CZ97" s="91">
        <f t="array" ref="CZ97">IF(CZ$4&lt;$D97,0,IF(CZ$4&gt;$F$21,0,IF(CZ$4=$F$21,$F97-SUM($Z97:CY97),MIN($F97*INDEX($AA$24:$DB$24,CZ$4-$D97+1),$F97-SUM($Z97:CY97)))))</f>
        <v/>
      </c>
      <c r="DA97" s="91">
        <f t="array" ref="DA97">IF(DA$4&lt;$D97,0,IF(DA$4&gt;$F$21,0,IF(DA$4=$F$21,$F97-SUM($Z97:CZ97),MIN($F97*INDEX($AA$24:$DB$24,DA$4-$D97+1),$F97-SUM($Z97:CZ97)))))</f>
        <v/>
      </c>
      <c r="DB97" s="91">
        <f t="array" ref="DB97">IF(DB$4&lt;$D97,0,IF(DB$4&gt;$F$21,0,IF(DB$4=$F$21,$F97-SUM($Z97:DA97),MIN($F97*INDEX($AA$24:$DB$24,DB$4-$D97+1),$F97-SUM($Z97:DA97)))))</f>
        <v/>
      </c>
    </row>
    <row r="98" outlineLevel="3">
      <c r="D98" s="2" t="n">
        <v>73</v>
      </c>
      <c r="E98" s="2" t="inlineStr">
        <is>
          <t>Total Capex Year 73</t>
        </is>
      </c>
      <c r="F98" s="87" t="n">
        <v>0</v>
      </c>
      <c r="G98" s="87">
        <f>SUM(AA98:DB98)-F98</f>
        <v/>
      </c>
      <c r="AA98" s="91">
        <f t="array" ref="AA98">IF(AA$4&lt;$D98,0,IF(AA$4&gt;$F$21,0,IF(AA$4=$F$21,$F98-SUM($Z98:Z98),MIN($F98*INDEX($AA$24:$DB$24,AA$4-$D98+1),$F98-SUM($Z98:Z98)))))</f>
        <v/>
      </c>
      <c r="AB98" s="91">
        <f t="array" ref="AB98">IF(AB$4&lt;$D98,0,IF(AB$4&gt;$F$21,0,IF(AB$4=$F$21,$F98-SUM($Z98:AA98),MIN($F98*INDEX($AA$24:$DB$24,AB$4-$D98+1),$F98-SUM($Z98:AA98)))))</f>
        <v/>
      </c>
      <c r="AC98" s="91">
        <f t="array" ref="AC98">IF(AC$4&lt;$D98,0,IF(AC$4&gt;$F$21,0,IF(AC$4=$F$21,$F98-SUM($Z98:AB98),MIN($F98*INDEX($AA$24:$DB$24,AC$4-$D98+1),$F98-SUM($Z98:AB98)))))</f>
        <v/>
      </c>
      <c r="AD98" s="91">
        <f t="array" ref="AD98">IF(AD$4&lt;$D98,0,IF(AD$4&gt;$F$21,0,IF(AD$4=$F$21,$F98-SUM($Z98:AC98),MIN($F98*INDEX($AA$24:$DB$24,AD$4-$D98+1),$F98-SUM($Z98:AC98)))))</f>
        <v/>
      </c>
      <c r="AE98" s="91">
        <f t="array" ref="AE98">IF(AE$4&lt;$D98,0,IF(AE$4&gt;$F$21,0,IF(AE$4=$F$21,$F98-SUM($Z98:AD98),MIN($F98*INDEX($AA$24:$DB$24,AE$4-$D98+1),$F98-SUM($Z98:AD98)))))</f>
        <v/>
      </c>
      <c r="AF98" s="91">
        <f t="array" ref="AF98">IF(AF$4&lt;$D98,0,IF(AF$4&gt;$F$21,0,IF(AF$4=$F$21,$F98-SUM($Z98:AE98),MIN($F98*INDEX($AA$24:$DB$24,AF$4-$D98+1),$F98-SUM($Z98:AE98)))))</f>
        <v/>
      </c>
      <c r="AG98" s="91">
        <f t="array" ref="AG98">IF(AG$4&lt;$D98,0,IF(AG$4&gt;$F$21,0,IF(AG$4=$F$21,$F98-SUM($Z98:AF98),MIN($F98*INDEX($AA$24:$DB$24,AG$4-$D98+1),$F98-SUM($Z98:AF98)))))</f>
        <v/>
      </c>
      <c r="AH98" s="91">
        <f t="array" ref="AH98">IF(AH$4&lt;$D98,0,IF(AH$4&gt;$F$21,0,IF(AH$4=$F$21,$F98-SUM($Z98:AG98),MIN($F98*INDEX($AA$24:$DB$24,AH$4-$D98+1),$F98-SUM($Z98:AG98)))))</f>
        <v/>
      </c>
      <c r="AI98" s="91">
        <f t="array" ref="AI98">IF(AI$4&lt;$D98,0,IF(AI$4&gt;$F$21,0,IF(AI$4=$F$21,$F98-SUM($Z98:AH98),MIN($F98*INDEX($AA$24:$DB$24,AI$4-$D98+1),$F98-SUM($Z98:AH98)))))</f>
        <v/>
      </c>
      <c r="AJ98" s="91">
        <f t="array" ref="AJ98">IF(AJ$4&lt;$D98,0,IF(AJ$4&gt;$F$21,0,IF(AJ$4=$F$21,$F98-SUM($Z98:AI98),MIN($F98*INDEX($AA$24:$DB$24,AJ$4-$D98+1),$F98-SUM($Z98:AI98)))))</f>
        <v/>
      </c>
      <c r="AK98" s="91">
        <f t="array" ref="AK98">IF(AK$4&lt;$D98,0,IF(AK$4&gt;$F$21,0,IF(AK$4=$F$21,$F98-SUM($Z98:AJ98),MIN($F98*INDEX($AA$24:$DB$24,AK$4-$D98+1),$F98-SUM($Z98:AJ98)))))</f>
        <v/>
      </c>
      <c r="AL98" s="91">
        <f t="array" ref="AL98">IF(AL$4&lt;$D98,0,IF(AL$4&gt;$F$21,0,IF(AL$4=$F$21,$F98-SUM($Z98:AK98),MIN($F98*INDEX($AA$24:$DB$24,AL$4-$D98+1),$F98-SUM($Z98:AK98)))))</f>
        <v/>
      </c>
      <c r="AM98" s="91">
        <f t="array" ref="AM98">IF(AM$4&lt;$D98,0,IF(AM$4&gt;$F$21,0,IF(AM$4=$F$21,$F98-SUM($Z98:AL98),MIN($F98*INDEX($AA$24:$DB$24,AM$4-$D98+1),$F98-SUM($Z98:AL98)))))</f>
        <v/>
      </c>
      <c r="AN98" s="91">
        <f t="array" ref="AN98">IF(AN$4&lt;$D98,0,IF(AN$4&gt;$F$21,0,IF(AN$4=$F$21,$F98-SUM($Z98:AM98),MIN($F98*INDEX($AA$24:$DB$24,AN$4-$D98+1),$F98-SUM($Z98:AM98)))))</f>
        <v/>
      </c>
      <c r="AO98" s="91">
        <f t="array" ref="AO98">IF(AO$4&lt;$D98,0,IF(AO$4&gt;$F$21,0,IF(AO$4=$F$21,$F98-SUM($Z98:AN98),MIN($F98*INDEX($AA$24:$DB$24,AO$4-$D98+1),$F98-SUM($Z98:AN98)))))</f>
        <v/>
      </c>
      <c r="AP98" s="91">
        <f t="array" ref="AP98">IF(AP$4&lt;$D98,0,IF(AP$4&gt;$F$21,0,IF(AP$4=$F$21,$F98-SUM($Z98:AO98),MIN($F98*INDEX($AA$24:$DB$24,AP$4-$D98+1),$F98-SUM($Z98:AO98)))))</f>
        <v/>
      </c>
      <c r="AQ98" s="91">
        <f t="array" ref="AQ98">IF(AQ$4&lt;$D98,0,IF(AQ$4&gt;$F$21,0,IF(AQ$4=$F$21,$F98-SUM($Z98:AP98),MIN($F98*INDEX($AA$24:$DB$24,AQ$4-$D98+1),$F98-SUM($Z98:AP98)))))</f>
        <v/>
      </c>
      <c r="AR98" s="91">
        <f t="array" ref="AR98">IF(AR$4&lt;$D98,0,IF(AR$4&gt;$F$21,0,IF(AR$4=$F$21,$F98-SUM($Z98:AQ98),MIN($F98*INDEX($AA$24:$DB$24,AR$4-$D98+1),$F98-SUM($Z98:AQ98)))))</f>
        <v/>
      </c>
      <c r="AS98" s="91">
        <f t="array" ref="AS98">IF(AS$4&lt;$D98,0,IF(AS$4&gt;$F$21,0,IF(AS$4=$F$21,$F98-SUM($Z98:AR98),MIN($F98*INDEX($AA$24:$DB$24,AS$4-$D98+1),$F98-SUM($Z98:AR98)))))</f>
        <v/>
      </c>
      <c r="AT98" s="91">
        <f t="array" ref="AT98">IF(AT$4&lt;$D98,0,IF(AT$4&gt;$F$21,0,IF(AT$4=$F$21,$F98-SUM($Z98:AS98),MIN($F98*INDEX($AA$24:$DB$24,AT$4-$D98+1),$F98-SUM($Z98:AS98)))))</f>
        <v/>
      </c>
      <c r="AU98" s="91">
        <f t="array" ref="AU98">IF(AU$4&lt;$D98,0,IF(AU$4&gt;$F$21,0,IF(AU$4=$F$21,$F98-SUM($Z98:AT98),MIN($F98*INDEX($AA$24:$DB$24,AU$4-$D98+1),$F98-SUM($Z98:AT98)))))</f>
        <v/>
      </c>
      <c r="AV98" s="91">
        <f t="array" ref="AV98">IF(AV$4&lt;$D98,0,IF(AV$4&gt;$F$21,0,IF(AV$4=$F$21,$F98-SUM($Z98:AU98),MIN($F98*INDEX($AA$24:$DB$24,AV$4-$D98+1),$F98-SUM($Z98:AU98)))))</f>
        <v/>
      </c>
      <c r="AW98" s="91">
        <f t="array" ref="AW98">IF(AW$4&lt;$D98,0,IF(AW$4&gt;$F$21,0,IF(AW$4=$F$21,$F98-SUM($Z98:AV98),MIN($F98*INDEX($AA$24:$DB$24,AW$4-$D98+1),$F98-SUM($Z98:AV98)))))</f>
        <v/>
      </c>
      <c r="AX98" s="91">
        <f t="array" ref="AX98">IF(AX$4&lt;$D98,0,IF(AX$4&gt;$F$21,0,IF(AX$4=$F$21,$F98-SUM($Z98:AW98),MIN($F98*INDEX($AA$24:$DB$24,AX$4-$D98+1),$F98-SUM($Z98:AW98)))))</f>
        <v/>
      </c>
      <c r="AY98" s="91">
        <f t="array" ref="AY98">IF(AY$4&lt;$D98,0,IF(AY$4&gt;$F$21,0,IF(AY$4=$F$21,$F98-SUM($Z98:AX98),MIN($F98*INDEX($AA$24:$DB$24,AY$4-$D98+1),$F98-SUM($Z98:AX98)))))</f>
        <v/>
      </c>
      <c r="AZ98" s="91">
        <f t="array" ref="AZ98">IF(AZ$4&lt;$D98,0,IF(AZ$4&gt;$F$21,0,IF(AZ$4=$F$21,$F98-SUM($Z98:AY98),MIN($F98*INDEX($AA$24:$DB$24,AZ$4-$D98+1),$F98-SUM($Z98:AY98)))))</f>
        <v/>
      </c>
      <c r="BA98" s="91">
        <f t="array" ref="BA98">IF(BA$4&lt;$D98,0,IF(BA$4&gt;$F$21,0,IF(BA$4=$F$21,$F98-SUM($Z98:AZ98),MIN($F98*INDEX($AA$24:$DB$24,BA$4-$D98+1),$F98-SUM($Z98:AZ98)))))</f>
        <v/>
      </c>
      <c r="BB98" s="91">
        <f t="array" ref="BB98">IF(BB$4&lt;$D98,0,IF(BB$4&gt;$F$21,0,IF(BB$4=$F$21,$F98-SUM($Z98:BA98),MIN($F98*INDEX($AA$24:$DB$24,BB$4-$D98+1),$F98-SUM($Z98:BA98)))))</f>
        <v/>
      </c>
      <c r="BC98" s="91">
        <f t="array" ref="BC98">IF(BC$4&lt;$D98,0,IF(BC$4&gt;$F$21,0,IF(BC$4=$F$21,$F98-SUM($Z98:BB98),MIN($F98*INDEX($AA$24:$DB$24,BC$4-$D98+1),$F98-SUM($Z98:BB98)))))</f>
        <v/>
      </c>
      <c r="BD98" s="91">
        <f t="array" ref="BD98">IF(BD$4&lt;$D98,0,IF(BD$4&gt;$F$21,0,IF(BD$4=$F$21,$F98-SUM($Z98:BC98),MIN($F98*INDEX($AA$24:$DB$24,BD$4-$D98+1),$F98-SUM($Z98:BC98)))))</f>
        <v/>
      </c>
      <c r="BE98" s="91">
        <f t="array" ref="BE98">IF(BE$4&lt;$D98,0,IF(BE$4&gt;$F$21,0,IF(BE$4=$F$21,$F98-SUM($Z98:BD98),MIN($F98*INDEX($AA$24:$DB$24,BE$4-$D98+1),$F98-SUM($Z98:BD98)))))</f>
        <v/>
      </c>
      <c r="BF98" s="91">
        <f t="array" ref="BF98">IF(BF$4&lt;$D98,0,IF(BF$4&gt;$F$21,0,IF(BF$4=$F$21,$F98-SUM($Z98:BE98),MIN($F98*INDEX($AA$24:$DB$24,BF$4-$D98+1),$F98-SUM($Z98:BE98)))))</f>
        <v/>
      </c>
      <c r="BG98" s="91">
        <f t="array" ref="BG98">IF(BG$4&lt;$D98,0,IF(BG$4&gt;$F$21,0,IF(BG$4=$F$21,$F98-SUM($Z98:BF98),MIN($F98*INDEX($AA$24:$DB$24,BG$4-$D98+1),$F98-SUM($Z98:BF98)))))</f>
        <v/>
      </c>
      <c r="BH98" s="91">
        <f t="array" ref="BH98">IF(BH$4&lt;$D98,0,IF(BH$4&gt;$F$21,0,IF(BH$4=$F$21,$F98-SUM($Z98:BG98),MIN($F98*INDEX($AA$24:$DB$24,BH$4-$D98+1),$F98-SUM($Z98:BG98)))))</f>
        <v/>
      </c>
      <c r="BI98" s="91">
        <f t="array" ref="BI98">IF(BI$4&lt;$D98,0,IF(BI$4&gt;$F$21,0,IF(BI$4=$F$21,$F98-SUM($Z98:BH98),MIN($F98*INDEX($AA$24:$DB$24,BI$4-$D98+1),$F98-SUM($Z98:BH98)))))</f>
        <v/>
      </c>
      <c r="BJ98" s="91">
        <f t="array" ref="BJ98">IF(BJ$4&lt;$D98,0,IF(BJ$4&gt;$F$21,0,IF(BJ$4=$F$21,$F98-SUM($Z98:BI98),MIN($F98*INDEX($AA$24:$DB$24,BJ$4-$D98+1),$F98-SUM($Z98:BI98)))))</f>
        <v/>
      </c>
      <c r="BK98" s="91">
        <f t="array" ref="BK98">IF(BK$4&lt;$D98,0,IF(BK$4&gt;$F$21,0,IF(BK$4=$F$21,$F98-SUM($Z98:BJ98),MIN($F98*INDEX($AA$24:$DB$24,BK$4-$D98+1),$F98-SUM($Z98:BJ98)))))</f>
        <v/>
      </c>
      <c r="BL98" s="91">
        <f t="array" ref="BL98">IF(BL$4&lt;$D98,0,IF(BL$4&gt;$F$21,0,IF(BL$4=$F$21,$F98-SUM($Z98:BK98),MIN($F98*INDEX($AA$24:$DB$24,BL$4-$D98+1),$F98-SUM($Z98:BK98)))))</f>
        <v/>
      </c>
      <c r="BM98" s="91">
        <f t="array" ref="BM98">IF(BM$4&lt;$D98,0,IF(BM$4&gt;$F$21,0,IF(BM$4=$F$21,$F98-SUM($Z98:BL98),MIN($F98*INDEX($AA$24:$DB$24,BM$4-$D98+1),$F98-SUM($Z98:BL98)))))</f>
        <v/>
      </c>
      <c r="BN98" s="91">
        <f t="array" ref="BN98">IF(BN$4&lt;$D98,0,IF(BN$4&gt;$F$21,0,IF(BN$4=$F$21,$F98-SUM($Z98:BM98),MIN($F98*INDEX($AA$24:$DB$24,BN$4-$D98+1),$F98-SUM($Z98:BM98)))))</f>
        <v/>
      </c>
      <c r="BO98" s="91">
        <f t="array" ref="BO98">IF(BO$4&lt;$D98,0,IF(BO$4&gt;$F$21,0,IF(BO$4=$F$21,$F98-SUM($Z98:BN98),MIN($F98*INDEX($AA$24:$DB$24,BO$4-$D98+1),$F98-SUM($Z98:BN98)))))</f>
        <v/>
      </c>
      <c r="BP98" s="91">
        <f t="array" ref="BP98">IF(BP$4&lt;$D98,0,IF(BP$4&gt;$F$21,0,IF(BP$4=$F$21,$F98-SUM($Z98:BO98),MIN($F98*INDEX($AA$24:$DB$24,BP$4-$D98+1),$F98-SUM($Z98:BO98)))))</f>
        <v/>
      </c>
      <c r="BQ98" s="91">
        <f t="array" ref="BQ98">IF(BQ$4&lt;$D98,0,IF(BQ$4&gt;$F$21,0,IF(BQ$4=$F$21,$F98-SUM($Z98:BP98),MIN($F98*INDEX($AA$24:$DB$24,BQ$4-$D98+1),$F98-SUM($Z98:BP98)))))</f>
        <v/>
      </c>
      <c r="BR98" s="91">
        <f t="array" ref="BR98">IF(BR$4&lt;$D98,0,IF(BR$4&gt;$F$21,0,IF(BR$4=$F$21,$F98-SUM($Z98:BQ98),MIN($F98*INDEX($AA$24:$DB$24,BR$4-$D98+1),$F98-SUM($Z98:BQ98)))))</f>
        <v/>
      </c>
      <c r="BS98" s="91">
        <f t="array" ref="BS98">IF(BS$4&lt;$D98,0,IF(BS$4&gt;$F$21,0,IF(BS$4=$F$21,$F98-SUM($Z98:BR98),MIN($F98*INDEX($AA$24:$DB$24,BS$4-$D98+1),$F98-SUM($Z98:BR98)))))</f>
        <v/>
      </c>
      <c r="BT98" s="91">
        <f t="array" ref="BT98">IF(BT$4&lt;$D98,0,IF(BT$4&gt;$F$21,0,IF(BT$4=$F$21,$F98-SUM($Z98:BS98),MIN($F98*INDEX($AA$24:$DB$24,BT$4-$D98+1),$F98-SUM($Z98:BS98)))))</f>
        <v/>
      </c>
      <c r="BU98" s="91">
        <f t="array" ref="BU98">IF(BU$4&lt;$D98,0,IF(BU$4&gt;$F$21,0,IF(BU$4=$F$21,$F98-SUM($Z98:BT98),MIN($F98*INDEX($AA$24:$DB$24,BU$4-$D98+1),$F98-SUM($Z98:BT98)))))</f>
        <v/>
      </c>
      <c r="BV98" s="91">
        <f t="array" ref="BV98">IF(BV$4&lt;$D98,0,IF(BV$4&gt;$F$21,0,IF(BV$4=$F$21,$F98-SUM($Z98:BU98),MIN($F98*INDEX($AA$24:$DB$24,BV$4-$D98+1),$F98-SUM($Z98:BU98)))))</f>
        <v/>
      </c>
      <c r="BW98" s="91">
        <f t="array" ref="BW98">IF(BW$4&lt;$D98,0,IF(BW$4&gt;$F$21,0,IF(BW$4=$F$21,$F98-SUM($Z98:BV98),MIN($F98*INDEX($AA$24:$DB$24,BW$4-$D98+1),$F98-SUM($Z98:BV98)))))</f>
        <v/>
      </c>
      <c r="BX98" s="91">
        <f t="array" ref="BX98">IF(BX$4&lt;$D98,0,IF(BX$4&gt;$F$21,0,IF(BX$4=$F$21,$F98-SUM($Z98:BW98),MIN($F98*INDEX($AA$24:$DB$24,BX$4-$D98+1),$F98-SUM($Z98:BW98)))))</f>
        <v/>
      </c>
      <c r="BY98" s="91">
        <f t="array" ref="BY98">IF(BY$4&lt;$D98,0,IF(BY$4&gt;$F$21,0,IF(BY$4=$F$21,$F98-SUM($Z98:BX98),MIN($F98*INDEX($AA$24:$DB$24,BY$4-$D98+1),$F98-SUM($Z98:BX98)))))</f>
        <v/>
      </c>
      <c r="BZ98" s="91">
        <f t="array" ref="BZ98">IF(BZ$4&lt;$D98,0,IF(BZ$4&gt;$F$21,0,IF(BZ$4=$F$21,$F98-SUM($Z98:BY98),MIN($F98*INDEX($AA$24:$DB$24,BZ$4-$D98+1),$F98-SUM($Z98:BY98)))))</f>
        <v/>
      </c>
      <c r="CA98" s="91">
        <f t="array" ref="CA98">IF(CA$4&lt;$D98,0,IF(CA$4&gt;$F$21,0,IF(CA$4=$F$21,$F98-SUM($Z98:BZ98),MIN($F98*INDEX($AA$24:$DB$24,CA$4-$D98+1),$F98-SUM($Z98:BZ98)))))</f>
        <v/>
      </c>
      <c r="CB98" s="91">
        <f t="array" ref="CB98">IF(CB$4&lt;$D98,0,IF(CB$4&gt;$F$21,0,IF(CB$4=$F$21,$F98-SUM($Z98:CA98),MIN($F98*INDEX($AA$24:$DB$24,CB$4-$D98+1),$F98-SUM($Z98:CA98)))))</f>
        <v/>
      </c>
      <c r="CC98" s="91">
        <f t="array" ref="CC98">IF(CC$4&lt;$D98,0,IF(CC$4&gt;$F$21,0,IF(CC$4=$F$21,$F98-SUM($Z98:CB98),MIN($F98*INDEX($AA$24:$DB$24,CC$4-$D98+1),$F98-SUM($Z98:CB98)))))</f>
        <v/>
      </c>
      <c r="CD98" s="91">
        <f t="array" ref="CD98">IF(CD$4&lt;$D98,0,IF(CD$4&gt;$F$21,0,IF(CD$4=$F$21,$F98-SUM($Z98:CC98),MIN($F98*INDEX($AA$24:$DB$24,CD$4-$D98+1),$F98-SUM($Z98:CC98)))))</f>
        <v/>
      </c>
      <c r="CE98" s="91">
        <f t="array" ref="CE98">IF(CE$4&lt;$D98,0,IF(CE$4&gt;$F$21,0,IF(CE$4=$F$21,$F98-SUM($Z98:CD98),MIN($F98*INDEX($AA$24:$DB$24,CE$4-$D98+1),$F98-SUM($Z98:CD98)))))</f>
        <v/>
      </c>
      <c r="CF98" s="91">
        <f t="array" ref="CF98">IF(CF$4&lt;$D98,0,IF(CF$4&gt;$F$21,0,IF(CF$4=$F$21,$F98-SUM($Z98:CE98),MIN($F98*INDEX($AA$24:$DB$24,CF$4-$D98+1),$F98-SUM($Z98:CE98)))))</f>
        <v/>
      </c>
      <c r="CG98" s="91">
        <f t="array" ref="CG98">IF(CG$4&lt;$D98,0,IF(CG$4&gt;$F$21,0,IF(CG$4=$F$21,$F98-SUM($Z98:CF98),MIN($F98*INDEX($AA$24:$DB$24,CG$4-$D98+1),$F98-SUM($Z98:CF98)))))</f>
        <v/>
      </c>
      <c r="CH98" s="91">
        <f t="array" ref="CH98">IF(CH$4&lt;$D98,0,IF(CH$4&gt;$F$21,0,IF(CH$4=$F$21,$F98-SUM($Z98:CG98),MIN($F98*INDEX($AA$24:$DB$24,CH$4-$D98+1),$F98-SUM($Z98:CG98)))))</f>
        <v/>
      </c>
      <c r="CI98" s="91">
        <f t="array" ref="CI98">IF(CI$4&lt;$D98,0,IF(CI$4&gt;$F$21,0,IF(CI$4=$F$21,$F98-SUM($Z98:CH98),MIN($F98*INDEX($AA$24:$DB$24,CI$4-$D98+1),$F98-SUM($Z98:CH98)))))</f>
        <v/>
      </c>
      <c r="CJ98" s="91">
        <f t="array" ref="CJ98">IF(CJ$4&lt;$D98,0,IF(CJ$4&gt;$F$21,0,IF(CJ$4=$F$21,$F98-SUM($Z98:CI98),MIN($F98*INDEX($AA$24:$DB$24,CJ$4-$D98+1),$F98-SUM($Z98:CI98)))))</f>
        <v/>
      </c>
      <c r="CK98" s="91">
        <f t="array" ref="CK98">IF(CK$4&lt;$D98,0,IF(CK$4&gt;$F$21,0,IF(CK$4=$F$21,$F98-SUM($Z98:CJ98),MIN($F98*INDEX($AA$24:$DB$24,CK$4-$D98+1),$F98-SUM($Z98:CJ98)))))</f>
        <v/>
      </c>
      <c r="CL98" s="91">
        <f t="array" ref="CL98">IF(CL$4&lt;$D98,0,IF(CL$4&gt;$F$21,0,IF(CL$4=$F$21,$F98-SUM($Z98:CK98),MIN($F98*INDEX($AA$24:$DB$24,CL$4-$D98+1),$F98-SUM($Z98:CK98)))))</f>
        <v/>
      </c>
      <c r="CM98" s="91">
        <f t="array" ref="CM98">IF(CM$4&lt;$D98,0,IF(CM$4&gt;$F$21,0,IF(CM$4=$F$21,$F98-SUM($Z98:CL98),MIN($F98*INDEX($AA$24:$DB$24,CM$4-$D98+1),$F98-SUM($Z98:CL98)))))</f>
        <v/>
      </c>
      <c r="CN98" s="91">
        <f t="array" ref="CN98">IF(CN$4&lt;$D98,0,IF(CN$4&gt;$F$21,0,IF(CN$4=$F$21,$F98-SUM($Z98:CM98),MIN($F98*INDEX($AA$24:$DB$24,CN$4-$D98+1),$F98-SUM($Z98:CM98)))))</f>
        <v/>
      </c>
      <c r="CO98" s="91">
        <f t="array" ref="CO98">IF(CO$4&lt;$D98,0,IF(CO$4&gt;$F$21,0,IF(CO$4=$F$21,$F98-SUM($Z98:CN98),MIN($F98*INDEX($AA$24:$DB$24,CO$4-$D98+1),$F98-SUM($Z98:CN98)))))</f>
        <v/>
      </c>
      <c r="CP98" s="91">
        <f t="array" ref="CP98">IF(CP$4&lt;$D98,0,IF(CP$4&gt;$F$21,0,IF(CP$4=$F$21,$F98-SUM($Z98:CO98),MIN($F98*INDEX($AA$24:$DB$24,CP$4-$D98+1),$F98-SUM($Z98:CO98)))))</f>
        <v/>
      </c>
      <c r="CQ98" s="91">
        <f t="array" ref="CQ98">IF(CQ$4&lt;$D98,0,IF(CQ$4&gt;$F$21,0,IF(CQ$4=$F$21,$F98-SUM($Z98:CP98),MIN($F98*INDEX($AA$24:$DB$24,CQ$4-$D98+1),$F98-SUM($Z98:CP98)))))</f>
        <v/>
      </c>
      <c r="CR98" s="91">
        <f t="array" ref="CR98">IF(CR$4&lt;$D98,0,IF(CR$4&gt;$F$21,0,IF(CR$4=$F$21,$F98-SUM($Z98:CQ98),MIN($F98*INDEX($AA$24:$DB$24,CR$4-$D98+1),$F98-SUM($Z98:CQ98)))))</f>
        <v/>
      </c>
      <c r="CS98" s="91">
        <f t="array" ref="CS98">IF(CS$4&lt;$D98,0,IF(CS$4&gt;$F$21,0,IF(CS$4=$F$21,$F98-SUM($Z98:CR98),MIN($F98*INDEX($AA$24:$DB$24,CS$4-$D98+1),$F98-SUM($Z98:CR98)))))</f>
        <v/>
      </c>
      <c r="CT98" s="91">
        <f t="array" ref="CT98">IF(CT$4&lt;$D98,0,IF(CT$4&gt;$F$21,0,IF(CT$4=$F$21,$F98-SUM($Z98:CS98),MIN($F98*INDEX($AA$24:$DB$24,CT$4-$D98+1),$F98-SUM($Z98:CS98)))))</f>
        <v/>
      </c>
      <c r="CU98" s="91">
        <f t="array" ref="CU98">IF(CU$4&lt;$D98,0,IF(CU$4&gt;$F$21,0,IF(CU$4=$F$21,$F98-SUM($Z98:CT98),MIN($F98*INDEX($AA$24:$DB$24,CU$4-$D98+1),$F98-SUM($Z98:CT98)))))</f>
        <v/>
      </c>
      <c r="CV98" s="91">
        <f t="array" ref="CV98">IF(CV$4&lt;$D98,0,IF(CV$4&gt;$F$21,0,IF(CV$4=$F$21,$F98-SUM($Z98:CU98),MIN($F98*INDEX($AA$24:$DB$24,CV$4-$D98+1),$F98-SUM($Z98:CU98)))))</f>
        <v/>
      </c>
      <c r="CW98" s="91">
        <f t="array" ref="CW98">IF(CW$4&lt;$D98,0,IF(CW$4&gt;$F$21,0,IF(CW$4=$F$21,$F98-SUM($Z98:CV98),MIN($F98*INDEX($AA$24:$DB$24,CW$4-$D98+1),$F98-SUM($Z98:CV98)))))</f>
        <v/>
      </c>
      <c r="CX98" s="91">
        <f t="array" ref="CX98">IF(CX$4&lt;$D98,0,IF(CX$4&gt;$F$21,0,IF(CX$4=$F$21,$F98-SUM($Z98:CW98),MIN($F98*INDEX($AA$24:$DB$24,CX$4-$D98+1),$F98-SUM($Z98:CW98)))))</f>
        <v/>
      </c>
      <c r="CY98" s="91">
        <f t="array" ref="CY98">IF(CY$4&lt;$D98,0,IF(CY$4&gt;$F$21,0,IF(CY$4=$F$21,$F98-SUM($Z98:CX98),MIN($F98*INDEX($AA$24:$DB$24,CY$4-$D98+1),$F98-SUM($Z98:CX98)))))</f>
        <v/>
      </c>
      <c r="CZ98" s="91">
        <f t="array" ref="CZ98">IF(CZ$4&lt;$D98,0,IF(CZ$4&gt;$F$21,0,IF(CZ$4=$F$21,$F98-SUM($Z98:CY98),MIN($F98*INDEX($AA$24:$DB$24,CZ$4-$D98+1),$F98-SUM($Z98:CY98)))))</f>
        <v/>
      </c>
      <c r="DA98" s="91">
        <f t="array" ref="DA98">IF(DA$4&lt;$D98,0,IF(DA$4&gt;$F$21,0,IF(DA$4=$F$21,$F98-SUM($Z98:CZ98),MIN($F98*INDEX($AA$24:$DB$24,DA$4-$D98+1),$F98-SUM($Z98:CZ98)))))</f>
        <v/>
      </c>
      <c r="DB98" s="91">
        <f t="array" ref="DB98">IF(DB$4&lt;$D98,0,IF(DB$4&gt;$F$21,0,IF(DB$4=$F$21,$F98-SUM($Z98:DA98),MIN($F98*INDEX($AA$24:$DB$24,DB$4-$D98+1),$F98-SUM($Z98:DA98)))))</f>
        <v/>
      </c>
    </row>
    <row r="99" outlineLevel="3">
      <c r="D99" s="2" t="n">
        <v>74</v>
      </c>
      <c r="E99" s="2" t="inlineStr">
        <is>
          <t>Total Capex Year 74</t>
        </is>
      </c>
      <c r="F99" s="87" t="n">
        <v>0</v>
      </c>
      <c r="G99" s="87">
        <f>SUM(AA99:DB99)-F99</f>
        <v/>
      </c>
      <c r="AA99" s="91">
        <f t="array" ref="AA99">IF(AA$4&lt;$D99,0,IF(AA$4&gt;$F$21,0,IF(AA$4=$F$21,$F99-SUM($Z99:Z99),MIN($F99*INDEX($AA$24:$DB$24,AA$4-$D99+1),$F99-SUM($Z99:Z99)))))</f>
        <v/>
      </c>
      <c r="AB99" s="91">
        <f t="array" ref="AB99">IF(AB$4&lt;$D99,0,IF(AB$4&gt;$F$21,0,IF(AB$4=$F$21,$F99-SUM($Z99:AA99),MIN($F99*INDEX($AA$24:$DB$24,AB$4-$D99+1),$F99-SUM($Z99:AA99)))))</f>
        <v/>
      </c>
      <c r="AC99" s="91">
        <f t="array" ref="AC99">IF(AC$4&lt;$D99,0,IF(AC$4&gt;$F$21,0,IF(AC$4=$F$21,$F99-SUM($Z99:AB99),MIN($F99*INDEX($AA$24:$DB$24,AC$4-$D99+1),$F99-SUM($Z99:AB99)))))</f>
        <v/>
      </c>
      <c r="AD99" s="91">
        <f t="array" ref="AD99">IF(AD$4&lt;$D99,0,IF(AD$4&gt;$F$21,0,IF(AD$4=$F$21,$F99-SUM($Z99:AC99),MIN($F99*INDEX($AA$24:$DB$24,AD$4-$D99+1),$F99-SUM($Z99:AC99)))))</f>
        <v/>
      </c>
      <c r="AE99" s="91">
        <f t="array" ref="AE99">IF(AE$4&lt;$D99,0,IF(AE$4&gt;$F$21,0,IF(AE$4=$F$21,$F99-SUM($Z99:AD99),MIN($F99*INDEX($AA$24:$DB$24,AE$4-$D99+1),$F99-SUM($Z99:AD99)))))</f>
        <v/>
      </c>
      <c r="AF99" s="91">
        <f t="array" ref="AF99">IF(AF$4&lt;$D99,0,IF(AF$4&gt;$F$21,0,IF(AF$4=$F$21,$F99-SUM($Z99:AE99),MIN($F99*INDEX($AA$24:$DB$24,AF$4-$D99+1),$F99-SUM($Z99:AE99)))))</f>
        <v/>
      </c>
      <c r="AG99" s="91">
        <f t="array" ref="AG99">IF(AG$4&lt;$D99,0,IF(AG$4&gt;$F$21,0,IF(AG$4=$F$21,$F99-SUM($Z99:AF99),MIN($F99*INDEX($AA$24:$DB$24,AG$4-$D99+1),$F99-SUM($Z99:AF99)))))</f>
        <v/>
      </c>
      <c r="AH99" s="91">
        <f t="array" ref="AH99">IF(AH$4&lt;$D99,0,IF(AH$4&gt;$F$21,0,IF(AH$4=$F$21,$F99-SUM($Z99:AG99),MIN($F99*INDEX($AA$24:$DB$24,AH$4-$D99+1),$F99-SUM($Z99:AG99)))))</f>
        <v/>
      </c>
      <c r="AI99" s="91">
        <f t="array" ref="AI99">IF(AI$4&lt;$D99,0,IF(AI$4&gt;$F$21,0,IF(AI$4=$F$21,$F99-SUM($Z99:AH99),MIN($F99*INDEX($AA$24:$DB$24,AI$4-$D99+1),$F99-SUM($Z99:AH99)))))</f>
        <v/>
      </c>
      <c r="AJ99" s="91">
        <f t="array" ref="AJ99">IF(AJ$4&lt;$D99,0,IF(AJ$4&gt;$F$21,0,IF(AJ$4=$F$21,$F99-SUM($Z99:AI99),MIN($F99*INDEX($AA$24:$DB$24,AJ$4-$D99+1),$F99-SUM($Z99:AI99)))))</f>
        <v/>
      </c>
      <c r="AK99" s="91">
        <f t="array" ref="AK99">IF(AK$4&lt;$D99,0,IF(AK$4&gt;$F$21,0,IF(AK$4=$F$21,$F99-SUM($Z99:AJ99),MIN($F99*INDEX($AA$24:$DB$24,AK$4-$D99+1),$F99-SUM($Z99:AJ99)))))</f>
        <v/>
      </c>
      <c r="AL99" s="91">
        <f t="array" ref="AL99">IF(AL$4&lt;$D99,0,IF(AL$4&gt;$F$21,0,IF(AL$4=$F$21,$F99-SUM($Z99:AK99),MIN($F99*INDEX($AA$24:$DB$24,AL$4-$D99+1),$F99-SUM($Z99:AK99)))))</f>
        <v/>
      </c>
      <c r="AM99" s="91">
        <f t="array" ref="AM99">IF(AM$4&lt;$D99,0,IF(AM$4&gt;$F$21,0,IF(AM$4=$F$21,$F99-SUM($Z99:AL99),MIN($F99*INDEX($AA$24:$DB$24,AM$4-$D99+1),$F99-SUM($Z99:AL99)))))</f>
        <v/>
      </c>
      <c r="AN99" s="91">
        <f t="array" ref="AN99">IF(AN$4&lt;$D99,0,IF(AN$4&gt;$F$21,0,IF(AN$4=$F$21,$F99-SUM($Z99:AM99),MIN($F99*INDEX($AA$24:$DB$24,AN$4-$D99+1),$F99-SUM($Z99:AM99)))))</f>
        <v/>
      </c>
      <c r="AO99" s="91">
        <f t="array" ref="AO99">IF(AO$4&lt;$D99,0,IF(AO$4&gt;$F$21,0,IF(AO$4=$F$21,$F99-SUM($Z99:AN99),MIN($F99*INDEX($AA$24:$DB$24,AO$4-$D99+1),$F99-SUM($Z99:AN99)))))</f>
        <v/>
      </c>
      <c r="AP99" s="91">
        <f t="array" ref="AP99">IF(AP$4&lt;$D99,0,IF(AP$4&gt;$F$21,0,IF(AP$4=$F$21,$F99-SUM($Z99:AO99),MIN($F99*INDEX($AA$24:$DB$24,AP$4-$D99+1),$F99-SUM($Z99:AO99)))))</f>
        <v/>
      </c>
      <c r="AQ99" s="91">
        <f t="array" ref="AQ99">IF(AQ$4&lt;$D99,0,IF(AQ$4&gt;$F$21,0,IF(AQ$4=$F$21,$F99-SUM($Z99:AP99),MIN($F99*INDEX($AA$24:$DB$24,AQ$4-$D99+1),$F99-SUM($Z99:AP99)))))</f>
        <v/>
      </c>
      <c r="AR99" s="91">
        <f t="array" ref="AR99">IF(AR$4&lt;$D99,0,IF(AR$4&gt;$F$21,0,IF(AR$4=$F$21,$F99-SUM($Z99:AQ99),MIN($F99*INDEX($AA$24:$DB$24,AR$4-$D99+1),$F99-SUM($Z99:AQ99)))))</f>
        <v/>
      </c>
      <c r="AS99" s="91">
        <f t="array" ref="AS99">IF(AS$4&lt;$D99,0,IF(AS$4&gt;$F$21,0,IF(AS$4=$F$21,$F99-SUM($Z99:AR99),MIN($F99*INDEX($AA$24:$DB$24,AS$4-$D99+1),$F99-SUM($Z99:AR99)))))</f>
        <v/>
      </c>
      <c r="AT99" s="91">
        <f t="array" ref="AT99">IF(AT$4&lt;$D99,0,IF(AT$4&gt;$F$21,0,IF(AT$4=$F$21,$F99-SUM($Z99:AS99),MIN($F99*INDEX($AA$24:$DB$24,AT$4-$D99+1),$F99-SUM($Z99:AS99)))))</f>
        <v/>
      </c>
      <c r="AU99" s="91">
        <f t="array" ref="AU99">IF(AU$4&lt;$D99,0,IF(AU$4&gt;$F$21,0,IF(AU$4=$F$21,$F99-SUM($Z99:AT99),MIN($F99*INDEX($AA$24:$DB$24,AU$4-$D99+1),$F99-SUM($Z99:AT99)))))</f>
        <v/>
      </c>
      <c r="AV99" s="91">
        <f t="array" ref="AV99">IF(AV$4&lt;$D99,0,IF(AV$4&gt;$F$21,0,IF(AV$4=$F$21,$F99-SUM($Z99:AU99),MIN($F99*INDEX($AA$24:$DB$24,AV$4-$D99+1),$F99-SUM($Z99:AU99)))))</f>
        <v/>
      </c>
      <c r="AW99" s="91">
        <f t="array" ref="AW99">IF(AW$4&lt;$D99,0,IF(AW$4&gt;$F$21,0,IF(AW$4=$F$21,$F99-SUM($Z99:AV99),MIN($F99*INDEX($AA$24:$DB$24,AW$4-$D99+1),$F99-SUM($Z99:AV99)))))</f>
        <v/>
      </c>
      <c r="AX99" s="91">
        <f t="array" ref="AX99">IF(AX$4&lt;$D99,0,IF(AX$4&gt;$F$21,0,IF(AX$4=$F$21,$F99-SUM($Z99:AW99),MIN($F99*INDEX($AA$24:$DB$24,AX$4-$D99+1),$F99-SUM($Z99:AW99)))))</f>
        <v/>
      </c>
      <c r="AY99" s="91">
        <f t="array" ref="AY99">IF(AY$4&lt;$D99,0,IF(AY$4&gt;$F$21,0,IF(AY$4=$F$21,$F99-SUM($Z99:AX99),MIN($F99*INDEX($AA$24:$DB$24,AY$4-$D99+1),$F99-SUM($Z99:AX99)))))</f>
        <v/>
      </c>
      <c r="AZ99" s="91">
        <f t="array" ref="AZ99">IF(AZ$4&lt;$D99,0,IF(AZ$4&gt;$F$21,0,IF(AZ$4=$F$21,$F99-SUM($Z99:AY99),MIN($F99*INDEX($AA$24:$DB$24,AZ$4-$D99+1),$F99-SUM($Z99:AY99)))))</f>
        <v/>
      </c>
      <c r="BA99" s="91">
        <f t="array" ref="BA99">IF(BA$4&lt;$D99,0,IF(BA$4&gt;$F$21,0,IF(BA$4=$F$21,$F99-SUM($Z99:AZ99),MIN($F99*INDEX($AA$24:$DB$24,BA$4-$D99+1),$F99-SUM($Z99:AZ99)))))</f>
        <v/>
      </c>
      <c r="BB99" s="91">
        <f t="array" ref="BB99">IF(BB$4&lt;$D99,0,IF(BB$4&gt;$F$21,0,IF(BB$4=$F$21,$F99-SUM($Z99:BA99),MIN($F99*INDEX($AA$24:$DB$24,BB$4-$D99+1),$F99-SUM($Z99:BA99)))))</f>
        <v/>
      </c>
      <c r="BC99" s="91">
        <f t="array" ref="BC99">IF(BC$4&lt;$D99,0,IF(BC$4&gt;$F$21,0,IF(BC$4=$F$21,$F99-SUM($Z99:BB99),MIN($F99*INDEX($AA$24:$DB$24,BC$4-$D99+1),$F99-SUM($Z99:BB99)))))</f>
        <v/>
      </c>
      <c r="BD99" s="91">
        <f t="array" ref="BD99">IF(BD$4&lt;$D99,0,IF(BD$4&gt;$F$21,0,IF(BD$4=$F$21,$F99-SUM($Z99:BC99),MIN($F99*INDEX($AA$24:$DB$24,BD$4-$D99+1),$F99-SUM($Z99:BC99)))))</f>
        <v/>
      </c>
      <c r="BE99" s="91">
        <f t="array" ref="BE99">IF(BE$4&lt;$D99,0,IF(BE$4&gt;$F$21,0,IF(BE$4=$F$21,$F99-SUM($Z99:BD99),MIN($F99*INDEX($AA$24:$DB$24,BE$4-$D99+1),$F99-SUM($Z99:BD99)))))</f>
        <v/>
      </c>
      <c r="BF99" s="91">
        <f t="array" ref="BF99">IF(BF$4&lt;$D99,0,IF(BF$4&gt;$F$21,0,IF(BF$4=$F$21,$F99-SUM($Z99:BE99),MIN($F99*INDEX($AA$24:$DB$24,BF$4-$D99+1),$F99-SUM($Z99:BE99)))))</f>
        <v/>
      </c>
      <c r="BG99" s="91">
        <f t="array" ref="BG99">IF(BG$4&lt;$D99,0,IF(BG$4&gt;$F$21,0,IF(BG$4=$F$21,$F99-SUM($Z99:BF99),MIN($F99*INDEX($AA$24:$DB$24,BG$4-$D99+1),$F99-SUM($Z99:BF99)))))</f>
        <v/>
      </c>
      <c r="BH99" s="91">
        <f t="array" ref="BH99">IF(BH$4&lt;$D99,0,IF(BH$4&gt;$F$21,0,IF(BH$4=$F$21,$F99-SUM($Z99:BG99),MIN($F99*INDEX($AA$24:$DB$24,BH$4-$D99+1),$F99-SUM($Z99:BG99)))))</f>
        <v/>
      </c>
      <c r="BI99" s="91">
        <f t="array" ref="BI99">IF(BI$4&lt;$D99,0,IF(BI$4&gt;$F$21,0,IF(BI$4=$F$21,$F99-SUM($Z99:BH99),MIN($F99*INDEX($AA$24:$DB$24,BI$4-$D99+1),$F99-SUM($Z99:BH99)))))</f>
        <v/>
      </c>
      <c r="BJ99" s="91">
        <f t="array" ref="BJ99">IF(BJ$4&lt;$D99,0,IF(BJ$4&gt;$F$21,0,IF(BJ$4=$F$21,$F99-SUM($Z99:BI99),MIN($F99*INDEX($AA$24:$DB$24,BJ$4-$D99+1),$F99-SUM($Z99:BI99)))))</f>
        <v/>
      </c>
      <c r="BK99" s="91">
        <f t="array" ref="BK99">IF(BK$4&lt;$D99,0,IF(BK$4&gt;$F$21,0,IF(BK$4=$F$21,$F99-SUM($Z99:BJ99),MIN($F99*INDEX($AA$24:$DB$24,BK$4-$D99+1),$F99-SUM($Z99:BJ99)))))</f>
        <v/>
      </c>
      <c r="BL99" s="91">
        <f t="array" ref="BL99">IF(BL$4&lt;$D99,0,IF(BL$4&gt;$F$21,0,IF(BL$4=$F$21,$F99-SUM($Z99:BK99),MIN($F99*INDEX($AA$24:$DB$24,BL$4-$D99+1),$F99-SUM($Z99:BK99)))))</f>
        <v/>
      </c>
      <c r="BM99" s="91">
        <f t="array" ref="BM99">IF(BM$4&lt;$D99,0,IF(BM$4&gt;$F$21,0,IF(BM$4=$F$21,$F99-SUM($Z99:BL99),MIN($F99*INDEX($AA$24:$DB$24,BM$4-$D99+1),$F99-SUM($Z99:BL99)))))</f>
        <v/>
      </c>
      <c r="BN99" s="91">
        <f t="array" ref="BN99">IF(BN$4&lt;$D99,0,IF(BN$4&gt;$F$21,0,IF(BN$4=$F$21,$F99-SUM($Z99:BM99),MIN($F99*INDEX($AA$24:$DB$24,BN$4-$D99+1),$F99-SUM($Z99:BM99)))))</f>
        <v/>
      </c>
      <c r="BO99" s="91">
        <f t="array" ref="BO99">IF(BO$4&lt;$D99,0,IF(BO$4&gt;$F$21,0,IF(BO$4=$F$21,$F99-SUM($Z99:BN99),MIN($F99*INDEX($AA$24:$DB$24,BO$4-$D99+1),$F99-SUM($Z99:BN99)))))</f>
        <v/>
      </c>
      <c r="BP99" s="91">
        <f t="array" ref="BP99">IF(BP$4&lt;$D99,0,IF(BP$4&gt;$F$21,0,IF(BP$4=$F$21,$F99-SUM($Z99:BO99),MIN($F99*INDEX($AA$24:$DB$24,BP$4-$D99+1),$F99-SUM($Z99:BO99)))))</f>
        <v/>
      </c>
      <c r="BQ99" s="91">
        <f t="array" ref="BQ99">IF(BQ$4&lt;$D99,0,IF(BQ$4&gt;$F$21,0,IF(BQ$4=$F$21,$F99-SUM($Z99:BP99),MIN($F99*INDEX($AA$24:$DB$24,BQ$4-$D99+1),$F99-SUM($Z99:BP99)))))</f>
        <v/>
      </c>
      <c r="BR99" s="91">
        <f t="array" ref="BR99">IF(BR$4&lt;$D99,0,IF(BR$4&gt;$F$21,0,IF(BR$4=$F$21,$F99-SUM($Z99:BQ99),MIN($F99*INDEX($AA$24:$DB$24,BR$4-$D99+1),$F99-SUM($Z99:BQ99)))))</f>
        <v/>
      </c>
      <c r="BS99" s="91">
        <f t="array" ref="BS99">IF(BS$4&lt;$D99,0,IF(BS$4&gt;$F$21,0,IF(BS$4=$F$21,$F99-SUM($Z99:BR99),MIN($F99*INDEX($AA$24:$DB$24,BS$4-$D99+1),$F99-SUM($Z99:BR99)))))</f>
        <v/>
      </c>
      <c r="BT99" s="91">
        <f t="array" ref="BT99">IF(BT$4&lt;$D99,0,IF(BT$4&gt;$F$21,0,IF(BT$4=$F$21,$F99-SUM($Z99:BS99),MIN($F99*INDEX($AA$24:$DB$24,BT$4-$D99+1),$F99-SUM($Z99:BS99)))))</f>
        <v/>
      </c>
      <c r="BU99" s="91">
        <f t="array" ref="BU99">IF(BU$4&lt;$D99,0,IF(BU$4&gt;$F$21,0,IF(BU$4=$F$21,$F99-SUM($Z99:BT99),MIN($F99*INDEX($AA$24:$DB$24,BU$4-$D99+1),$F99-SUM($Z99:BT99)))))</f>
        <v/>
      </c>
      <c r="BV99" s="91">
        <f t="array" ref="BV99">IF(BV$4&lt;$D99,0,IF(BV$4&gt;$F$21,0,IF(BV$4=$F$21,$F99-SUM($Z99:BU99),MIN($F99*INDEX($AA$24:$DB$24,BV$4-$D99+1),$F99-SUM($Z99:BU99)))))</f>
        <v/>
      </c>
      <c r="BW99" s="91">
        <f t="array" ref="BW99">IF(BW$4&lt;$D99,0,IF(BW$4&gt;$F$21,0,IF(BW$4=$F$21,$F99-SUM($Z99:BV99),MIN($F99*INDEX($AA$24:$DB$24,BW$4-$D99+1),$F99-SUM($Z99:BV99)))))</f>
        <v/>
      </c>
      <c r="BX99" s="91">
        <f t="array" ref="BX99">IF(BX$4&lt;$D99,0,IF(BX$4&gt;$F$21,0,IF(BX$4=$F$21,$F99-SUM($Z99:BW99),MIN($F99*INDEX($AA$24:$DB$24,BX$4-$D99+1),$F99-SUM($Z99:BW99)))))</f>
        <v/>
      </c>
      <c r="BY99" s="91">
        <f t="array" ref="BY99">IF(BY$4&lt;$D99,0,IF(BY$4&gt;$F$21,0,IF(BY$4=$F$21,$F99-SUM($Z99:BX99),MIN($F99*INDEX($AA$24:$DB$24,BY$4-$D99+1),$F99-SUM($Z99:BX99)))))</f>
        <v/>
      </c>
      <c r="BZ99" s="91">
        <f t="array" ref="BZ99">IF(BZ$4&lt;$D99,0,IF(BZ$4&gt;$F$21,0,IF(BZ$4=$F$21,$F99-SUM($Z99:BY99),MIN($F99*INDEX($AA$24:$DB$24,BZ$4-$D99+1),$F99-SUM($Z99:BY99)))))</f>
        <v/>
      </c>
      <c r="CA99" s="91">
        <f t="array" ref="CA99">IF(CA$4&lt;$D99,0,IF(CA$4&gt;$F$21,0,IF(CA$4=$F$21,$F99-SUM($Z99:BZ99),MIN($F99*INDEX($AA$24:$DB$24,CA$4-$D99+1),$F99-SUM($Z99:BZ99)))))</f>
        <v/>
      </c>
      <c r="CB99" s="91">
        <f t="array" ref="CB99">IF(CB$4&lt;$D99,0,IF(CB$4&gt;$F$21,0,IF(CB$4=$F$21,$F99-SUM($Z99:CA99),MIN($F99*INDEX($AA$24:$DB$24,CB$4-$D99+1),$F99-SUM($Z99:CA99)))))</f>
        <v/>
      </c>
      <c r="CC99" s="91">
        <f t="array" ref="CC99">IF(CC$4&lt;$D99,0,IF(CC$4&gt;$F$21,0,IF(CC$4=$F$21,$F99-SUM($Z99:CB99),MIN($F99*INDEX($AA$24:$DB$24,CC$4-$D99+1),$F99-SUM($Z99:CB99)))))</f>
        <v/>
      </c>
      <c r="CD99" s="91">
        <f t="array" ref="CD99">IF(CD$4&lt;$D99,0,IF(CD$4&gt;$F$21,0,IF(CD$4=$F$21,$F99-SUM($Z99:CC99),MIN($F99*INDEX($AA$24:$DB$24,CD$4-$D99+1),$F99-SUM($Z99:CC99)))))</f>
        <v/>
      </c>
      <c r="CE99" s="91">
        <f t="array" ref="CE99">IF(CE$4&lt;$D99,0,IF(CE$4&gt;$F$21,0,IF(CE$4=$F$21,$F99-SUM($Z99:CD99),MIN($F99*INDEX($AA$24:$DB$24,CE$4-$D99+1),$F99-SUM($Z99:CD99)))))</f>
        <v/>
      </c>
      <c r="CF99" s="91">
        <f t="array" ref="CF99">IF(CF$4&lt;$D99,0,IF(CF$4&gt;$F$21,0,IF(CF$4=$F$21,$F99-SUM($Z99:CE99),MIN($F99*INDEX($AA$24:$DB$24,CF$4-$D99+1),$F99-SUM($Z99:CE99)))))</f>
        <v/>
      </c>
      <c r="CG99" s="91">
        <f t="array" ref="CG99">IF(CG$4&lt;$D99,0,IF(CG$4&gt;$F$21,0,IF(CG$4=$F$21,$F99-SUM($Z99:CF99),MIN($F99*INDEX($AA$24:$DB$24,CG$4-$D99+1),$F99-SUM($Z99:CF99)))))</f>
        <v/>
      </c>
      <c r="CH99" s="91">
        <f t="array" ref="CH99">IF(CH$4&lt;$D99,0,IF(CH$4&gt;$F$21,0,IF(CH$4=$F$21,$F99-SUM($Z99:CG99),MIN($F99*INDEX($AA$24:$DB$24,CH$4-$D99+1),$F99-SUM($Z99:CG99)))))</f>
        <v/>
      </c>
      <c r="CI99" s="91">
        <f t="array" ref="CI99">IF(CI$4&lt;$D99,0,IF(CI$4&gt;$F$21,0,IF(CI$4=$F$21,$F99-SUM($Z99:CH99),MIN($F99*INDEX($AA$24:$DB$24,CI$4-$D99+1),$F99-SUM($Z99:CH99)))))</f>
        <v/>
      </c>
      <c r="CJ99" s="91">
        <f t="array" ref="CJ99">IF(CJ$4&lt;$D99,0,IF(CJ$4&gt;$F$21,0,IF(CJ$4=$F$21,$F99-SUM($Z99:CI99),MIN($F99*INDEX($AA$24:$DB$24,CJ$4-$D99+1),$F99-SUM($Z99:CI99)))))</f>
        <v/>
      </c>
      <c r="CK99" s="91">
        <f t="array" ref="CK99">IF(CK$4&lt;$D99,0,IF(CK$4&gt;$F$21,0,IF(CK$4=$F$21,$F99-SUM($Z99:CJ99),MIN($F99*INDEX($AA$24:$DB$24,CK$4-$D99+1),$F99-SUM($Z99:CJ99)))))</f>
        <v/>
      </c>
      <c r="CL99" s="91">
        <f t="array" ref="CL99">IF(CL$4&lt;$D99,0,IF(CL$4&gt;$F$21,0,IF(CL$4=$F$21,$F99-SUM($Z99:CK99),MIN($F99*INDEX($AA$24:$DB$24,CL$4-$D99+1),$F99-SUM($Z99:CK99)))))</f>
        <v/>
      </c>
      <c r="CM99" s="91">
        <f t="array" ref="CM99">IF(CM$4&lt;$D99,0,IF(CM$4&gt;$F$21,0,IF(CM$4=$F$21,$F99-SUM($Z99:CL99),MIN($F99*INDEX($AA$24:$DB$24,CM$4-$D99+1),$F99-SUM($Z99:CL99)))))</f>
        <v/>
      </c>
      <c r="CN99" s="91">
        <f t="array" ref="CN99">IF(CN$4&lt;$D99,0,IF(CN$4&gt;$F$21,0,IF(CN$4=$F$21,$F99-SUM($Z99:CM99),MIN($F99*INDEX($AA$24:$DB$24,CN$4-$D99+1),$F99-SUM($Z99:CM99)))))</f>
        <v/>
      </c>
      <c r="CO99" s="91">
        <f t="array" ref="CO99">IF(CO$4&lt;$D99,0,IF(CO$4&gt;$F$21,0,IF(CO$4=$F$21,$F99-SUM($Z99:CN99),MIN($F99*INDEX($AA$24:$DB$24,CO$4-$D99+1),$F99-SUM($Z99:CN99)))))</f>
        <v/>
      </c>
      <c r="CP99" s="91">
        <f t="array" ref="CP99">IF(CP$4&lt;$D99,0,IF(CP$4&gt;$F$21,0,IF(CP$4=$F$21,$F99-SUM($Z99:CO99),MIN($F99*INDEX($AA$24:$DB$24,CP$4-$D99+1),$F99-SUM($Z99:CO99)))))</f>
        <v/>
      </c>
      <c r="CQ99" s="91">
        <f t="array" ref="CQ99">IF(CQ$4&lt;$D99,0,IF(CQ$4&gt;$F$21,0,IF(CQ$4=$F$21,$F99-SUM($Z99:CP99),MIN($F99*INDEX($AA$24:$DB$24,CQ$4-$D99+1),$F99-SUM($Z99:CP99)))))</f>
        <v/>
      </c>
      <c r="CR99" s="91">
        <f t="array" ref="CR99">IF(CR$4&lt;$D99,0,IF(CR$4&gt;$F$21,0,IF(CR$4=$F$21,$F99-SUM($Z99:CQ99),MIN($F99*INDEX($AA$24:$DB$24,CR$4-$D99+1),$F99-SUM($Z99:CQ99)))))</f>
        <v/>
      </c>
      <c r="CS99" s="91">
        <f t="array" ref="CS99">IF(CS$4&lt;$D99,0,IF(CS$4&gt;$F$21,0,IF(CS$4=$F$21,$F99-SUM($Z99:CR99),MIN($F99*INDEX($AA$24:$DB$24,CS$4-$D99+1),$F99-SUM($Z99:CR99)))))</f>
        <v/>
      </c>
      <c r="CT99" s="91">
        <f t="array" ref="CT99">IF(CT$4&lt;$D99,0,IF(CT$4&gt;$F$21,0,IF(CT$4=$F$21,$F99-SUM($Z99:CS99),MIN($F99*INDEX($AA$24:$DB$24,CT$4-$D99+1),$F99-SUM($Z99:CS99)))))</f>
        <v/>
      </c>
      <c r="CU99" s="91">
        <f t="array" ref="CU99">IF(CU$4&lt;$D99,0,IF(CU$4&gt;$F$21,0,IF(CU$4=$F$21,$F99-SUM($Z99:CT99),MIN($F99*INDEX($AA$24:$DB$24,CU$4-$D99+1),$F99-SUM($Z99:CT99)))))</f>
        <v/>
      </c>
      <c r="CV99" s="91">
        <f t="array" ref="CV99">IF(CV$4&lt;$D99,0,IF(CV$4&gt;$F$21,0,IF(CV$4=$F$21,$F99-SUM($Z99:CU99),MIN($F99*INDEX($AA$24:$DB$24,CV$4-$D99+1),$F99-SUM($Z99:CU99)))))</f>
        <v/>
      </c>
      <c r="CW99" s="91">
        <f t="array" ref="CW99">IF(CW$4&lt;$D99,0,IF(CW$4&gt;$F$21,0,IF(CW$4=$F$21,$F99-SUM($Z99:CV99),MIN($F99*INDEX($AA$24:$DB$24,CW$4-$D99+1),$F99-SUM($Z99:CV99)))))</f>
        <v/>
      </c>
      <c r="CX99" s="91">
        <f t="array" ref="CX99">IF(CX$4&lt;$D99,0,IF(CX$4&gt;$F$21,0,IF(CX$4=$F$21,$F99-SUM($Z99:CW99),MIN($F99*INDEX($AA$24:$DB$24,CX$4-$D99+1),$F99-SUM($Z99:CW99)))))</f>
        <v/>
      </c>
      <c r="CY99" s="91">
        <f t="array" ref="CY99">IF(CY$4&lt;$D99,0,IF(CY$4&gt;$F$21,0,IF(CY$4=$F$21,$F99-SUM($Z99:CX99),MIN($F99*INDEX($AA$24:$DB$24,CY$4-$D99+1),$F99-SUM($Z99:CX99)))))</f>
        <v/>
      </c>
      <c r="CZ99" s="91">
        <f t="array" ref="CZ99">IF(CZ$4&lt;$D99,0,IF(CZ$4&gt;$F$21,0,IF(CZ$4=$F$21,$F99-SUM($Z99:CY99),MIN($F99*INDEX($AA$24:$DB$24,CZ$4-$D99+1),$F99-SUM($Z99:CY99)))))</f>
        <v/>
      </c>
      <c r="DA99" s="91">
        <f t="array" ref="DA99">IF(DA$4&lt;$D99,0,IF(DA$4&gt;$F$21,0,IF(DA$4=$F$21,$F99-SUM($Z99:CZ99),MIN($F99*INDEX($AA$24:$DB$24,DA$4-$D99+1),$F99-SUM($Z99:CZ99)))))</f>
        <v/>
      </c>
      <c r="DB99" s="91">
        <f t="array" ref="DB99">IF(DB$4&lt;$D99,0,IF(DB$4&gt;$F$21,0,IF(DB$4=$F$21,$F99-SUM($Z99:DA99),MIN($F99*INDEX($AA$24:$DB$24,DB$4-$D99+1),$F99-SUM($Z99:DA99)))))</f>
        <v/>
      </c>
    </row>
    <row r="100" outlineLevel="3">
      <c r="D100" s="2" t="n">
        <v>75</v>
      </c>
      <c r="E100" s="2" t="inlineStr">
        <is>
          <t>Total Capex Year 75</t>
        </is>
      </c>
      <c r="F100" s="87" t="n">
        <v>0</v>
      </c>
      <c r="G100" s="87">
        <f>SUM(AA100:DB100)-F100</f>
        <v/>
      </c>
      <c r="AA100" s="91">
        <f t="array" ref="AA100">IF(AA$4&lt;$D100,0,IF(AA$4&gt;$F$21,0,IF(AA$4=$F$21,$F100-SUM($Z100:Z100),MIN($F100*INDEX($AA$24:$DB$24,AA$4-$D100+1),$F100-SUM($Z100:Z100)))))</f>
        <v/>
      </c>
      <c r="AB100" s="91">
        <f t="array" ref="AB100">IF(AB$4&lt;$D100,0,IF(AB$4&gt;$F$21,0,IF(AB$4=$F$21,$F100-SUM($Z100:AA100),MIN($F100*INDEX($AA$24:$DB$24,AB$4-$D100+1),$F100-SUM($Z100:AA100)))))</f>
        <v/>
      </c>
      <c r="AC100" s="91">
        <f t="array" ref="AC100">IF(AC$4&lt;$D100,0,IF(AC$4&gt;$F$21,0,IF(AC$4=$F$21,$F100-SUM($Z100:AB100),MIN($F100*INDEX($AA$24:$DB$24,AC$4-$D100+1),$F100-SUM($Z100:AB100)))))</f>
        <v/>
      </c>
      <c r="AD100" s="91">
        <f t="array" ref="AD100">IF(AD$4&lt;$D100,0,IF(AD$4&gt;$F$21,0,IF(AD$4=$F$21,$F100-SUM($Z100:AC100),MIN($F100*INDEX($AA$24:$DB$24,AD$4-$D100+1),$F100-SUM($Z100:AC100)))))</f>
        <v/>
      </c>
      <c r="AE100" s="91">
        <f t="array" ref="AE100">IF(AE$4&lt;$D100,0,IF(AE$4&gt;$F$21,0,IF(AE$4=$F$21,$F100-SUM($Z100:AD100),MIN($F100*INDEX($AA$24:$DB$24,AE$4-$D100+1),$F100-SUM($Z100:AD100)))))</f>
        <v/>
      </c>
      <c r="AF100" s="91">
        <f t="array" ref="AF100">IF(AF$4&lt;$D100,0,IF(AF$4&gt;$F$21,0,IF(AF$4=$F$21,$F100-SUM($Z100:AE100),MIN($F100*INDEX($AA$24:$DB$24,AF$4-$D100+1),$F100-SUM($Z100:AE100)))))</f>
        <v/>
      </c>
      <c r="AG100" s="91">
        <f t="array" ref="AG100">IF(AG$4&lt;$D100,0,IF(AG$4&gt;$F$21,0,IF(AG$4=$F$21,$F100-SUM($Z100:AF100),MIN($F100*INDEX($AA$24:$DB$24,AG$4-$D100+1),$F100-SUM($Z100:AF100)))))</f>
        <v/>
      </c>
      <c r="AH100" s="91">
        <f t="array" ref="AH100">IF(AH$4&lt;$D100,0,IF(AH$4&gt;$F$21,0,IF(AH$4=$F$21,$F100-SUM($Z100:AG100),MIN($F100*INDEX($AA$24:$DB$24,AH$4-$D100+1),$F100-SUM($Z100:AG100)))))</f>
        <v/>
      </c>
      <c r="AI100" s="91">
        <f t="array" ref="AI100">IF(AI$4&lt;$D100,0,IF(AI$4&gt;$F$21,0,IF(AI$4=$F$21,$F100-SUM($Z100:AH100),MIN($F100*INDEX($AA$24:$DB$24,AI$4-$D100+1),$F100-SUM($Z100:AH100)))))</f>
        <v/>
      </c>
      <c r="AJ100" s="91">
        <f t="array" ref="AJ100">IF(AJ$4&lt;$D100,0,IF(AJ$4&gt;$F$21,0,IF(AJ$4=$F$21,$F100-SUM($Z100:AI100),MIN($F100*INDEX($AA$24:$DB$24,AJ$4-$D100+1),$F100-SUM($Z100:AI100)))))</f>
        <v/>
      </c>
      <c r="AK100" s="91">
        <f t="array" ref="AK100">IF(AK$4&lt;$D100,0,IF(AK$4&gt;$F$21,0,IF(AK$4=$F$21,$F100-SUM($Z100:AJ100),MIN($F100*INDEX($AA$24:$DB$24,AK$4-$D100+1),$F100-SUM($Z100:AJ100)))))</f>
        <v/>
      </c>
      <c r="AL100" s="91">
        <f t="array" ref="AL100">IF(AL$4&lt;$D100,0,IF(AL$4&gt;$F$21,0,IF(AL$4=$F$21,$F100-SUM($Z100:AK100),MIN($F100*INDEX($AA$24:$DB$24,AL$4-$D100+1),$F100-SUM($Z100:AK100)))))</f>
        <v/>
      </c>
      <c r="AM100" s="91">
        <f t="array" ref="AM100">IF(AM$4&lt;$D100,0,IF(AM$4&gt;$F$21,0,IF(AM$4=$F$21,$F100-SUM($Z100:AL100),MIN($F100*INDEX($AA$24:$DB$24,AM$4-$D100+1),$F100-SUM($Z100:AL100)))))</f>
        <v/>
      </c>
      <c r="AN100" s="91">
        <f t="array" ref="AN100">IF(AN$4&lt;$D100,0,IF(AN$4&gt;$F$21,0,IF(AN$4=$F$21,$F100-SUM($Z100:AM100),MIN($F100*INDEX($AA$24:$DB$24,AN$4-$D100+1),$F100-SUM($Z100:AM100)))))</f>
        <v/>
      </c>
      <c r="AO100" s="91">
        <f t="array" ref="AO100">IF(AO$4&lt;$D100,0,IF(AO$4&gt;$F$21,0,IF(AO$4=$F$21,$F100-SUM($Z100:AN100),MIN($F100*INDEX($AA$24:$DB$24,AO$4-$D100+1),$F100-SUM($Z100:AN100)))))</f>
        <v/>
      </c>
      <c r="AP100" s="91">
        <f t="array" ref="AP100">IF(AP$4&lt;$D100,0,IF(AP$4&gt;$F$21,0,IF(AP$4=$F$21,$F100-SUM($Z100:AO100),MIN($F100*INDEX($AA$24:$DB$24,AP$4-$D100+1),$F100-SUM($Z100:AO100)))))</f>
        <v/>
      </c>
      <c r="AQ100" s="91">
        <f t="array" ref="AQ100">IF(AQ$4&lt;$D100,0,IF(AQ$4&gt;$F$21,0,IF(AQ$4=$F$21,$F100-SUM($Z100:AP100),MIN($F100*INDEX($AA$24:$DB$24,AQ$4-$D100+1),$F100-SUM($Z100:AP100)))))</f>
        <v/>
      </c>
      <c r="AR100" s="91">
        <f t="array" ref="AR100">IF(AR$4&lt;$D100,0,IF(AR$4&gt;$F$21,0,IF(AR$4=$F$21,$F100-SUM($Z100:AQ100),MIN($F100*INDEX($AA$24:$DB$24,AR$4-$D100+1),$F100-SUM($Z100:AQ100)))))</f>
        <v/>
      </c>
      <c r="AS100" s="91">
        <f t="array" ref="AS100">IF(AS$4&lt;$D100,0,IF(AS$4&gt;$F$21,0,IF(AS$4=$F$21,$F100-SUM($Z100:AR100),MIN($F100*INDEX($AA$24:$DB$24,AS$4-$D100+1),$F100-SUM($Z100:AR100)))))</f>
        <v/>
      </c>
      <c r="AT100" s="91">
        <f t="array" ref="AT100">IF(AT$4&lt;$D100,0,IF(AT$4&gt;$F$21,0,IF(AT$4=$F$21,$F100-SUM($Z100:AS100),MIN($F100*INDEX($AA$24:$DB$24,AT$4-$D100+1),$F100-SUM($Z100:AS100)))))</f>
        <v/>
      </c>
      <c r="AU100" s="91">
        <f t="array" ref="AU100">IF(AU$4&lt;$D100,0,IF(AU$4&gt;$F$21,0,IF(AU$4=$F$21,$F100-SUM($Z100:AT100),MIN($F100*INDEX($AA$24:$DB$24,AU$4-$D100+1),$F100-SUM($Z100:AT100)))))</f>
        <v/>
      </c>
      <c r="AV100" s="91">
        <f t="array" ref="AV100">IF(AV$4&lt;$D100,0,IF(AV$4&gt;$F$21,0,IF(AV$4=$F$21,$F100-SUM($Z100:AU100),MIN($F100*INDEX($AA$24:$DB$24,AV$4-$D100+1),$F100-SUM($Z100:AU100)))))</f>
        <v/>
      </c>
      <c r="AW100" s="91">
        <f t="array" ref="AW100">IF(AW$4&lt;$D100,0,IF(AW$4&gt;$F$21,0,IF(AW$4=$F$21,$F100-SUM($Z100:AV100),MIN($F100*INDEX($AA$24:$DB$24,AW$4-$D100+1),$F100-SUM($Z100:AV100)))))</f>
        <v/>
      </c>
      <c r="AX100" s="91">
        <f t="array" ref="AX100">IF(AX$4&lt;$D100,0,IF(AX$4&gt;$F$21,0,IF(AX$4=$F$21,$F100-SUM($Z100:AW100),MIN($F100*INDEX($AA$24:$DB$24,AX$4-$D100+1),$F100-SUM($Z100:AW100)))))</f>
        <v/>
      </c>
      <c r="AY100" s="91">
        <f t="array" ref="AY100">IF(AY$4&lt;$D100,0,IF(AY$4&gt;$F$21,0,IF(AY$4=$F$21,$F100-SUM($Z100:AX100),MIN($F100*INDEX($AA$24:$DB$24,AY$4-$D100+1),$F100-SUM($Z100:AX100)))))</f>
        <v/>
      </c>
      <c r="AZ100" s="91">
        <f t="array" ref="AZ100">IF(AZ$4&lt;$D100,0,IF(AZ$4&gt;$F$21,0,IF(AZ$4=$F$21,$F100-SUM($Z100:AY100),MIN($F100*INDEX($AA$24:$DB$24,AZ$4-$D100+1),$F100-SUM($Z100:AY100)))))</f>
        <v/>
      </c>
      <c r="BA100" s="91">
        <f t="array" ref="BA100">IF(BA$4&lt;$D100,0,IF(BA$4&gt;$F$21,0,IF(BA$4=$F$21,$F100-SUM($Z100:AZ100),MIN($F100*INDEX($AA$24:$DB$24,BA$4-$D100+1),$F100-SUM($Z100:AZ100)))))</f>
        <v/>
      </c>
      <c r="BB100" s="91">
        <f t="array" ref="BB100">IF(BB$4&lt;$D100,0,IF(BB$4&gt;$F$21,0,IF(BB$4=$F$21,$F100-SUM($Z100:BA100),MIN($F100*INDEX($AA$24:$DB$24,BB$4-$D100+1),$F100-SUM($Z100:BA100)))))</f>
        <v/>
      </c>
      <c r="BC100" s="91">
        <f t="array" ref="BC100">IF(BC$4&lt;$D100,0,IF(BC$4&gt;$F$21,0,IF(BC$4=$F$21,$F100-SUM($Z100:BB100),MIN($F100*INDEX($AA$24:$DB$24,BC$4-$D100+1),$F100-SUM($Z100:BB100)))))</f>
        <v/>
      </c>
      <c r="BD100" s="91">
        <f t="array" ref="BD100">IF(BD$4&lt;$D100,0,IF(BD$4&gt;$F$21,0,IF(BD$4=$F$21,$F100-SUM($Z100:BC100),MIN($F100*INDEX($AA$24:$DB$24,BD$4-$D100+1),$F100-SUM($Z100:BC100)))))</f>
        <v/>
      </c>
      <c r="BE100" s="91">
        <f t="array" ref="BE100">IF(BE$4&lt;$D100,0,IF(BE$4&gt;$F$21,0,IF(BE$4=$F$21,$F100-SUM($Z100:BD100),MIN($F100*INDEX($AA$24:$DB$24,BE$4-$D100+1),$F100-SUM($Z100:BD100)))))</f>
        <v/>
      </c>
      <c r="BF100" s="91">
        <f t="array" ref="BF100">IF(BF$4&lt;$D100,0,IF(BF$4&gt;$F$21,0,IF(BF$4=$F$21,$F100-SUM($Z100:BE100),MIN($F100*INDEX($AA$24:$DB$24,BF$4-$D100+1),$F100-SUM($Z100:BE100)))))</f>
        <v/>
      </c>
      <c r="BG100" s="91">
        <f t="array" ref="BG100">IF(BG$4&lt;$D100,0,IF(BG$4&gt;$F$21,0,IF(BG$4=$F$21,$F100-SUM($Z100:BF100),MIN($F100*INDEX($AA$24:$DB$24,BG$4-$D100+1),$F100-SUM($Z100:BF100)))))</f>
        <v/>
      </c>
      <c r="BH100" s="91">
        <f t="array" ref="BH100">IF(BH$4&lt;$D100,0,IF(BH$4&gt;$F$21,0,IF(BH$4=$F$21,$F100-SUM($Z100:BG100),MIN($F100*INDEX($AA$24:$DB$24,BH$4-$D100+1),$F100-SUM($Z100:BG100)))))</f>
        <v/>
      </c>
      <c r="BI100" s="91">
        <f t="array" ref="BI100">IF(BI$4&lt;$D100,0,IF(BI$4&gt;$F$21,0,IF(BI$4=$F$21,$F100-SUM($Z100:BH100),MIN($F100*INDEX($AA$24:$DB$24,BI$4-$D100+1),$F100-SUM($Z100:BH100)))))</f>
        <v/>
      </c>
      <c r="BJ100" s="91">
        <f t="array" ref="BJ100">IF(BJ$4&lt;$D100,0,IF(BJ$4&gt;$F$21,0,IF(BJ$4=$F$21,$F100-SUM($Z100:BI100),MIN($F100*INDEX($AA$24:$DB$24,BJ$4-$D100+1),$F100-SUM($Z100:BI100)))))</f>
        <v/>
      </c>
      <c r="BK100" s="91">
        <f t="array" ref="BK100">IF(BK$4&lt;$D100,0,IF(BK$4&gt;$F$21,0,IF(BK$4=$F$21,$F100-SUM($Z100:BJ100),MIN($F100*INDEX($AA$24:$DB$24,BK$4-$D100+1),$F100-SUM($Z100:BJ100)))))</f>
        <v/>
      </c>
      <c r="BL100" s="91">
        <f t="array" ref="BL100">IF(BL$4&lt;$D100,0,IF(BL$4&gt;$F$21,0,IF(BL$4=$F$21,$F100-SUM($Z100:BK100),MIN($F100*INDEX($AA$24:$DB$24,BL$4-$D100+1),$F100-SUM($Z100:BK100)))))</f>
        <v/>
      </c>
      <c r="BM100" s="91">
        <f t="array" ref="BM100">IF(BM$4&lt;$D100,0,IF(BM$4&gt;$F$21,0,IF(BM$4=$F$21,$F100-SUM($Z100:BL100),MIN($F100*INDEX($AA$24:$DB$24,BM$4-$D100+1),$F100-SUM($Z100:BL100)))))</f>
        <v/>
      </c>
      <c r="BN100" s="91">
        <f t="array" ref="BN100">IF(BN$4&lt;$D100,0,IF(BN$4&gt;$F$21,0,IF(BN$4=$F$21,$F100-SUM($Z100:BM100),MIN($F100*INDEX($AA$24:$DB$24,BN$4-$D100+1),$F100-SUM($Z100:BM100)))))</f>
        <v/>
      </c>
      <c r="BO100" s="91">
        <f t="array" ref="BO100">IF(BO$4&lt;$D100,0,IF(BO$4&gt;$F$21,0,IF(BO$4=$F$21,$F100-SUM($Z100:BN100),MIN($F100*INDEX($AA$24:$DB$24,BO$4-$D100+1),$F100-SUM($Z100:BN100)))))</f>
        <v/>
      </c>
      <c r="BP100" s="91">
        <f t="array" ref="BP100">IF(BP$4&lt;$D100,0,IF(BP$4&gt;$F$21,0,IF(BP$4=$F$21,$F100-SUM($Z100:BO100),MIN($F100*INDEX($AA$24:$DB$24,BP$4-$D100+1),$F100-SUM($Z100:BO100)))))</f>
        <v/>
      </c>
      <c r="BQ100" s="91">
        <f t="array" ref="BQ100">IF(BQ$4&lt;$D100,0,IF(BQ$4&gt;$F$21,0,IF(BQ$4=$F$21,$F100-SUM($Z100:BP100),MIN($F100*INDEX($AA$24:$DB$24,BQ$4-$D100+1),$F100-SUM($Z100:BP100)))))</f>
        <v/>
      </c>
      <c r="BR100" s="91">
        <f t="array" ref="BR100">IF(BR$4&lt;$D100,0,IF(BR$4&gt;$F$21,0,IF(BR$4=$F$21,$F100-SUM($Z100:BQ100),MIN($F100*INDEX($AA$24:$DB$24,BR$4-$D100+1),$F100-SUM($Z100:BQ100)))))</f>
        <v/>
      </c>
      <c r="BS100" s="91">
        <f t="array" ref="BS100">IF(BS$4&lt;$D100,0,IF(BS$4&gt;$F$21,0,IF(BS$4=$F$21,$F100-SUM($Z100:BR100),MIN($F100*INDEX($AA$24:$DB$24,BS$4-$D100+1),$F100-SUM($Z100:BR100)))))</f>
        <v/>
      </c>
      <c r="BT100" s="91">
        <f t="array" ref="BT100">IF(BT$4&lt;$D100,0,IF(BT$4&gt;$F$21,0,IF(BT$4=$F$21,$F100-SUM($Z100:BS100),MIN($F100*INDEX($AA$24:$DB$24,BT$4-$D100+1),$F100-SUM($Z100:BS100)))))</f>
        <v/>
      </c>
      <c r="BU100" s="91">
        <f t="array" ref="BU100">IF(BU$4&lt;$D100,0,IF(BU$4&gt;$F$21,0,IF(BU$4=$F$21,$F100-SUM($Z100:BT100),MIN($F100*INDEX($AA$24:$DB$24,BU$4-$D100+1),$F100-SUM($Z100:BT100)))))</f>
        <v/>
      </c>
      <c r="BV100" s="91">
        <f t="array" ref="BV100">IF(BV$4&lt;$D100,0,IF(BV$4&gt;$F$21,0,IF(BV$4=$F$21,$F100-SUM($Z100:BU100),MIN($F100*INDEX($AA$24:$DB$24,BV$4-$D100+1),$F100-SUM($Z100:BU100)))))</f>
        <v/>
      </c>
      <c r="BW100" s="91">
        <f t="array" ref="BW100">IF(BW$4&lt;$D100,0,IF(BW$4&gt;$F$21,0,IF(BW$4=$F$21,$F100-SUM($Z100:BV100),MIN($F100*INDEX($AA$24:$DB$24,BW$4-$D100+1),$F100-SUM($Z100:BV100)))))</f>
        <v/>
      </c>
      <c r="BX100" s="91">
        <f t="array" ref="BX100">IF(BX$4&lt;$D100,0,IF(BX$4&gt;$F$21,0,IF(BX$4=$F$21,$F100-SUM($Z100:BW100),MIN($F100*INDEX($AA$24:$DB$24,BX$4-$D100+1),$F100-SUM($Z100:BW100)))))</f>
        <v/>
      </c>
      <c r="BY100" s="91">
        <f t="array" ref="BY100">IF(BY$4&lt;$D100,0,IF(BY$4&gt;$F$21,0,IF(BY$4=$F$21,$F100-SUM($Z100:BX100),MIN($F100*INDEX($AA$24:$DB$24,BY$4-$D100+1),$F100-SUM($Z100:BX100)))))</f>
        <v/>
      </c>
      <c r="BZ100" s="91">
        <f t="array" ref="BZ100">IF(BZ$4&lt;$D100,0,IF(BZ$4&gt;$F$21,0,IF(BZ$4=$F$21,$F100-SUM($Z100:BY100),MIN($F100*INDEX($AA$24:$DB$24,BZ$4-$D100+1),$F100-SUM($Z100:BY100)))))</f>
        <v/>
      </c>
      <c r="CA100" s="91">
        <f t="array" ref="CA100">IF(CA$4&lt;$D100,0,IF(CA$4&gt;$F$21,0,IF(CA$4=$F$21,$F100-SUM($Z100:BZ100),MIN($F100*INDEX($AA$24:$DB$24,CA$4-$D100+1),$F100-SUM($Z100:BZ100)))))</f>
        <v/>
      </c>
      <c r="CB100" s="91">
        <f t="array" ref="CB100">IF(CB$4&lt;$D100,0,IF(CB$4&gt;$F$21,0,IF(CB$4=$F$21,$F100-SUM($Z100:CA100),MIN($F100*INDEX($AA$24:$DB$24,CB$4-$D100+1),$F100-SUM($Z100:CA100)))))</f>
        <v/>
      </c>
      <c r="CC100" s="91">
        <f t="array" ref="CC100">IF(CC$4&lt;$D100,0,IF(CC$4&gt;$F$21,0,IF(CC$4=$F$21,$F100-SUM($Z100:CB100),MIN($F100*INDEX($AA$24:$DB$24,CC$4-$D100+1),$F100-SUM($Z100:CB100)))))</f>
        <v/>
      </c>
      <c r="CD100" s="91">
        <f t="array" ref="CD100">IF(CD$4&lt;$D100,0,IF(CD$4&gt;$F$21,0,IF(CD$4=$F$21,$F100-SUM($Z100:CC100),MIN($F100*INDEX($AA$24:$DB$24,CD$4-$D100+1),$F100-SUM($Z100:CC100)))))</f>
        <v/>
      </c>
      <c r="CE100" s="91">
        <f t="array" ref="CE100">IF(CE$4&lt;$D100,0,IF(CE$4&gt;$F$21,0,IF(CE$4=$F$21,$F100-SUM($Z100:CD100),MIN($F100*INDEX($AA$24:$DB$24,CE$4-$D100+1),$F100-SUM($Z100:CD100)))))</f>
        <v/>
      </c>
      <c r="CF100" s="91">
        <f t="array" ref="CF100">IF(CF$4&lt;$D100,0,IF(CF$4&gt;$F$21,0,IF(CF$4=$F$21,$F100-SUM($Z100:CE100),MIN($F100*INDEX($AA$24:$DB$24,CF$4-$D100+1),$F100-SUM($Z100:CE100)))))</f>
        <v/>
      </c>
      <c r="CG100" s="91">
        <f t="array" ref="CG100">IF(CG$4&lt;$D100,0,IF(CG$4&gt;$F$21,0,IF(CG$4=$F$21,$F100-SUM($Z100:CF100),MIN($F100*INDEX($AA$24:$DB$24,CG$4-$D100+1),$F100-SUM($Z100:CF100)))))</f>
        <v/>
      </c>
      <c r="CH100" s="91">
        <f t="array" ref="CH100">IF(CH$4&lt;$D100,0,IF(CH$4&gt;$F$21,0,IF(CH$4=$F$21,$F100-SUM($Z100:CG100),MIN($F100*INDEX($AA$24:$DB$24,CH$4-$D100+1),$F100-SUM($Z100:CG100)))))</f>
        <v/>
      </c>
      <c r="CI100" s="91">
        <f t="array" ref="CI100">IF(CI$4&lt;$D100,0,IF(CI$4&gt;$F$21,0,IF(CI$4=$F$21,$F100-SUM($Z100:CH100),MIN($F100*INDEX($AA$24:$DB$24,CI$4-$D100+1),$F100-SUM($Z100:CH100)))))</f>
        <v/>
      </c>
      <c r="CJ100" s="91">
        <f t="array" ref="CJ100">IF(CJ$4&lt;$D100,0,IF(CJ$4&gt;$F$21,0,IF(CJ$4=$F$21,$F100-SUM($Z100:CI100),MIN($F100*INDEX($AA$24:$DB$24,CJ$4-$D100+1),$F100-SUM($Z100:CI100)))))</f>
        <v/>
      </c>
      <c r="CK100" s="91">
        <f t="array" ref="CK100">IF(CK$4&lt;$D100,0,IF(CK$4&gt;$F$21,0,IF(CK$4=$F$21,$F100-SUM($Z100:CJ100),MIN($F100*INDEX($AA$24:$DB$24,CK$4-$D100+1),$F100-SUM($Z100:CJ100)))))</f>
        <v/>
      </c>
      <c r="CL100" s="91">
        <f t="array" ref="CL100">IF(CL$4&lt;$D100,0,IF(CL$4&gt;$F$21,0,IF(CL$4=$F$21,$F100-SUM($Z100:CK100),MIN($F100*INDEX($AA$24:$DB$24,CL$4-$D100+1),$F100-SUM($Z100:CK100)))))</f>
        <v/>
      </c>
      <c r="CM100" s="91">
        <f t="array" ref="CM100">IF(CM$4&lt;$D100,0,IF(CM$4&gt;$F$21,0,IF(CM$4=$F$21,$F100-SUM($Z100:CL100),MIN($F100*INDEX($AA$24:$DB$24,CM$4-$D100+1),$F100-SUM($Z100:CL100)))))</f>
        <v/>
      </c>
      <c r="CN100" s="91">
        <f t="array" ref="CN100">IF(CN$4&lt;$D100,0,IF(CN$4&gt;$F$21,0,IF(CN$4=$F$21,$F100-SUM($Z100:CM100),MIN($F100*INDEX($AA$24:$DB$24,CN$4-$D100+1),$F100-SUM($Z100:CM100)))))</f>
        <v/>
      </c>
      <c r="CO100" s="91">
        <f t="array" ref="CO100">IF(CO$4&lt;$D100,0,IF(CO$4&gt;$F$21,0,IF(CO$4=$F$21,$F100-SUM($Z100:CN100),MIN($F100*INDEX($AA$24:$DB$24,CO$4-$D100+1),$F100-SUM($Z100:CN100)))))</f>
        <v/>
      </c>
      <c r="CP100" s="91">
        <f t="array" ref="CP100">IF(CP$4&lt;$D100,0,IF(CP$4&gt;$F$21,0,IF(CP$4=$F$21,$F100-SUM($Z100:CO100),MIN($F100*INDEX($AA$24:$DB$24,CP$4-$D100+1),$F100-SUM($Z100:CO100)))))</f>
        <v/>
      </c>
      <c r="CQ100" s="91">
        <f t="array" ref="CQ100">IF(CQ$4&lt;$D100,0,IF(CQ$4&gt;$F$21,0,IF(CQ$4=$F$21,$F100-SUM($Z100:CP100),MIN($F100*INDEX($AA$24:$DB$24,CQ$4-$D100+1),$F100-SUM($Z100:CP100)))))</f>
        <v/>
      </c>
      <c r="CR100" s="91">
        <f t="array" ref="CR100">IF(CR$4&lt;$D100,0,IF(CR$4&gt;$F$21,0,IF(CR$4=$F$21,$F100-SUM($Z100:CQ100),MIN($F100*INDEX($AA$24:$DB$24,CR$4-$D100+1),$F100-SUM($Z100:CQ100)))))</f>
        <v/>
      </c>
      <c r="CS100" s="91">
        <f t="array" ref="CS100">IF(CS$4&lt;$D100,0,IF(CS$4&gt;$F$21,0,IF(CS$4=$F$21,$F100-SUM($Z100:CR100),MIN($F100*INDEX($AA$24:$DB$24,CS$4-$D100+1),$F100-SUM($Z100:CR100)))))</f>
        <v/>
      </c>
      <c r="CT100" s="91">
        <f t="array" ref="CT100">IF(CT$4&lt;$D100,0,IF(CT$4&gt;$F$21,0,IF(CT$4=$F$21,$F100-SUM($Z100:CS100),MIN($F100*INDEX($AA$24:$DB$24,CT$4-$D100+1),$F100-SUM($Z100:CS100)))))</f>
        <v/>
      </c>
      <c r="CU100" s="91">
        <f t="array" ref="CU100">IF(CU$4&lt;$D100,0,IF(CU$4&gt;$F$21,0,IF(CU$4=$F$21,$F100-SUM($Z100:CT100),MIN($F100*INDEX($AA$24:$DB$24,CU$4-$D100+1),$F100-SUM($Z100:CT100)))))</f>
        <v/>
      </c>
      <c r="CV100" s="91">
        <f t="array" ref="CV100">IF(CV$4&lt;$D100,0,IF(CV$4&gt;$F$21,0,IF(CV$4=$F$21,$F100-SUM($Z100:CU100),MIN($F100*INDEX($AA$24:$DB$24,CV$4-$D100+1),$F100-SUM($Z100:CU100)))))</f>
        <v/>
      </c>
      <c r="CW100" s="91">
        <f t="array" ref="CW100">IF(CW$4&lt;$D100,0,IF(CW$4&gt;$F$21,0,IF(CW$4=$F$21,$F100-SUM($Z100:CV100),MIN($F100*INDEX($AA$24:$DB$24,CW$4-$D100+1),$F100-SUM($Z100:CV100)))))</f>
        <v/>
      </c>
      <c r="CX100" s="91">
        <f t="array" ref="CX100">IF(CX$4&lt;$D100,0,IF(CX$4&gt;$F$21,0,IF(CX$4=$F$21,$F100-SUM($Z100:CW100),MIN($F100*INDEX($AA$24:$DB$24,CX$4-$D100+1),$F100-SUM($Z100:CW100)))))</f>
        <v/>
      </c>
      <c r="CY100" s="91">
        <f t="array" ref="CY100">IF(CY$4&lt;$D100,0,IF(CY$4&gt;$F$21,0,IF(CY$4=$F$21,$F100-SUM($Z100:CX100),MIN($F100*INDEX($AA$24:$DB$24,CY$4-$D100+1),$F100-SUM($Z100:CX100)))))</f>
        <v/>
      </c>
      <c r="CZ100" s="91">
        <f t="array" ref="CZ100">IF(CZ$4&lt;$D100,0,IF(CZ$4&gt;$F$21,0,IF(CZ$4=$F$21,$F100-SUM($Z100:CY100),MIN($F100*INDEX($AA$24:$DB$24,CZ$4-$D100+1),$F100-SUM($Z100:CY100)))))</f>
        <v/>
      </c>
      <c r="DA100" s="91">
        <f t="array" ref="DA100">IF(DA$4&lt;$D100,0,IF(DA$4&gt;$F$21,0,IF(DA$4=$F$21,$F100-SUM($Z100:CZ100),MIN($F100*INDEX($AA$24:$DB$24,DA$4-$D100+1),$F100-SUM($Z100:CZ100)))))</f>
        <v/>
      </c>
      <c r="DB100" s="91">
        <f t="array" ref="DB100">IF(DB$4&lt;$D100,0,IF(DB$4&gt;$F$21,0,IF(DB$4=$F$21,$F100-SUM($Z100:DA100),MIN($F100*INDEX($AA$24:$DB$24,DB$4-$D100+1),$F100-SUM($Z100:DA100)))))</f>
        <v/>
      </c>
    </row>
    <row r="101" outlineLevel="3">
      <c r="D101" s="2" t="n">
        <v>76</v>
      </c>
      <c r="E101" s="2" t="inlineStr">
        <is>
          <t>Total Capex Year 76</t>
        </is>
      </c>
      <c r="F101" s="87" t="n">
        <v>0</v>
      </c>
      <c r="G101" s="87">
        <f>SUM(AA101:DB101)-F101</f>
        <v/>
      </c>
      <c r="AA101" s="91">
        <f t="array" ref="AA101">IF(AA$4&lt;$D101,0,IF(AA$4&gt;$F$21,0,IF(AA$4=$F$21,$F101-SUM($Z101:Z101),MIN($F101*INDEX($AA$24:$DB$24,AA$4-$D101+1),$F101-SUM($Z101:Z101)))))</f>
        <v/>
      </c>
      <c r="AB101" s="91">
        <f t="array" ref="AB101">IF(AB$4&lt;$D101,0,IF(AB$4&gt;$F$21,0,IF(AB$4=$F$21,$F101-SUM($Z101:AA101),MIN($F101*INDEX($AA$24:$DB$24,AB$4-$D101+1),$F101-SUM($Z101:AA101)))))</f>
        <v/>
      </c>
      <c r="AC101" s="91">
        <f t="array" ref="AC101">IF(AC$4&lt;$D101,0,IF(AC$4&gt;$F$21,0,IF(AC$4=$F$21,$F101-SUM($Z101:AB101),MIN($F101*INDEX($AA$24:$DB$24,AC$4-$D101+1),$F101-SUM($Z101:AB101)))))</f>
        <v/>
      </c>
      <c r="AD101" s="91">
        <f t="array" ref="AD101">IF(AD$4&lt;$D101,0,IF(AD$4&gt;$F$21,0,IF(AD$4=$F$21,$F101-SUM($Z101:AC101),MIN($F101*INDEX($AA$24:$DB$24,AD$4-$D101+1),$F101-SUM($Z101:AC101)))))</f>
        <v/>
      </c>
      <c r="AE101" s="91">
        <f t="array" ref="AE101">IF(AE$4&lt;$D101,0,IF(AE$4&gt;$F$21,0,IF(AE$4=$F$21,$F101-SUM($Z101:AD101),MIN($F101*INDEX($AA$24:$DB$24,AE$4-$D101+1),$F101-SUM($Z101:AD101)))))</f>
        <v/>
      </c>
      <c r="AF101" s="91">
        <f t="array" ref="AF101">IF(AF$4&lt;$D101,0,IF(AF$4&gt;$F$21,0,IF(AF$4=$F$21,$F101-SUM($Z101:AE101),MIN($F101*INDEX($AA$24:$DB$24,AF$4-$D101+1),$F101-SUM($Z101:AE101)))))</f>
        <v/>
      </c>
      <c r="AG101" s="91">
        <f t="array" ref="AG101">IF(AG$4&lt;$D101,0,IF(AG$4&gt;$F$21,0,IF(AG$4=$F$21,$F101-SUM($Z101:AF101),MIN($F101*INDEX($AA$24:$DB$24,AG$4-$D101+1),$F101-SUM($Z101:AF101)))))</f>
        <v/>
      </c>
      <c r="AH101" s="91">
        <f t="array" ref="AH101">IF(AH$4&lt;$D101,0,IF(AH$4&gt;$F$21,0,IF(AH$4=$F$21,$F101-SUM($Z101:AG101),MIN($F101*INDEX($AA$24:$DB$24,AH$4-$D101+1),$F101-SUM($Z101:AG101)))))</f>
        <v/>
      </c>
      <c r="AI101" s="91">
        <f t="array" ref="AI101">IF(AI$4&lt;$D101,0,IF(AI$4&gt;$F$21,0,IF(AI$4=$F$21,$F101-SUM($Z101:AH101),MIN($F101*INDEX($AA$24:$DB$24,AI$4-$D101+1),$F101-SUM($Z101:AH101)))))</f>
        <v/>
      </c>
      <c r="AJ101" s="91">
        <f t="array" ref="AJ101">IF(AJ$4&lt;$D101,0,IF(AJ$4&gt;$F$21,0,IF(AJ$4=$F$21,$F101-SUM($Z101:AI101),MIN($F101*INDEX($AA$24:$DB$24,AJ$4-$D101+1),$F101-SUM($Z101:AI101)))))</f>
        <v/>
      </c>
      <c r="AK101" s="91">
        <f t="array" ref="AK101">IF(AK$4&lt;$D101,0,IF(AK$4&gt;$F$21,0,IF(AK$4=$F$21,$F101-SUM($Z101:AJ101),MIN($F101*INDEX($AA$24:$DB$24,AK$4-$D101+1),$F101-SUM($Z101:AJ101)))))</f>
        <v/>
      </c>
      <c r="AL101" s="91">
        <f t="array" ref="AL101">IF(AL$4&lt;$D101,0,IF(AL$4&gt;$F$21,0,IF(AL$4=$F$21,$F101-SUM($Z101:AK101),MIN($F101*INDEX($AA$24:$DB$24,AL$4-$D101+1),$F101-SUM($Z101:AK101)))))</f>
        <v/>
      </c>
      <c r="AM101" s="91">
        <f t="array" ref="AM101">IF(AM$4&lt;$D101,0,IF(AM$4&gt;$F$21,0,IF(AM$4=$F$21,$F101-SUM($Z101:AL101),MIN($F101*INDEX($AA$24:$DB$24,AM$4-$D101+1),$F101-SUM($Z101:AL101)))))</f>
        <v/>
      </c>
      <c r="AN101" s="91">
        <f t="array" ref="AN101">IF(AN$4&lt;$D101,0,IF(AN$4&gt;$F$21,0,IF(AN$4=$F$21,$F101-SUM($Z101:AM101),MIN($F101*INDEX($AA$24:$DB$24,AN$4-$D101+1),$F101-SUM($Z101:AM101)))))</f>
        <v/>
      </c>
      <c r="AO101" s="91">
        <f t="array" ref="AO101">IF(AO$4&lt;$D101,0,IF(AO$4&gt;$F$21,0,IF(AO$4=$F$21,$F101-SUM($Z101:AN101),MIN($F101*INDEX($AA$24:$DB$24,AO$4-$D101+1),$F101-SUM($Z101:AN101)))))</f>
        <v/>
      </c>
      <c r="AP101" s="91">
        <f t="array" ref="AP101">IF(AP$4&lt;$D101,0,IF(AP$4&gt;$F$21,0,IF(AP$4=$F$21,$F101-SUM($Z101:AO101),MIN($F101*INDEX($AA$24:$DB$24,AP$4-$D101+1),$F101-SUM($Z101:AO101)))))</f>
        <v/>
      </c>
      <c r="AQ101" s="91">
        <f t="array" ref="AQ101">IF(AQ$4&lt;$D101,0,IF(AQ$4&gt;$F$21,0,IF(AQ$4=$F$21,$F101-SUM($Z101:AP101),MIN($F101*INDEX($AA$24:$DB$24,AQ$4-$D101+1),$F101-SUM($Z101:AP101)))))</f>
        <v/>
      </c>
      <c r="AR101" s="91">
        <f t="array" ref="AR101">IF(AR$4&lt;$D101,0,IF(AR$4&gt;$F$21,0,IF(AR$4=$F$21,$F101-SUM($Z101:AQ101),MIN($F101*INDEX($AA$24:$DB$24,AR$4-$D101+1),$F101-SUM($Z101:AQ101)))))</f>
        <v/>
      </c>
      <c r="AS101" s="91">
        <f t="array" ref="AS101">IF(AS$4&lt;$D101,0,IF(AS$4&gt;$F$21,0,IF(AS$4=$F$21,$F101-SUM($Z101:AR101),MIN($F101*INDEX($AA$24:$DB$24,AS$4-$D101+1),$F101-SUM($Z101:AR101)))))</f>
        <v/>
      </c>
      <c r="AT101" s="91">
        <f t="array" ref="AT101">IF(AT$4&lt;$D101,0,IF(AT$4&gt;$F$21,0,IF(AT$4=$F$21,$F101-SUM($Z101:AS101),MIN($F101*INDEX($AA$24:$DB$24,AT$4-$D101+1),$F101-SUM($Z101:AS101)))))</f>
        <v/>
      </c>
      <c r="AU101" s="91">
        <f t="array" ref="AU101">IF(AU$4&lt;$D101,0,IF(AU$4&gt;$F$21,0,IF(AU$4=$F$21,$F101-SUM($Z101:AT101),MIN($F101*INDEX($AA$24:$DB$24,AU$4-$D101+1),$F101-SUM($Z101:AT101)))))</f>
        <v/>
      </c>
      <c r="AV101" s="91">
        <f t="array" ref="AV101">IF(AV$4&lt;$D101,0,IF(AV$4&gt;$F$21,0,IF(AV$4=$F$21,$F101-SUM($Z101:AU101),MIN($F101*INDEX($AA$24:$DB$24,AV$4-$D101+1),$F101-SUM($Z101:AU101)))))</f>
        <v/>
      </c>
      <c r="AW101" s="91">
        <f t="array" ref="AW101">IF(AW$4&lt;$D101,0,IF(AW$4&gt;$F$21,0,IF(AW$4=$F$21,$F101-SUM($Z101:AV101),MIN($F101*INDEX($AA$24:$DB$24,AW$4-$D101+1),$F101-SUM($Z101:AV101)))))</f>
        <v/>
      </c>
      <c r="AX101" s="91">
        <f t="array" ref="AX101">IF(AX$4&lt;$D101,0,IF(AX$4&gt;$F$21,0,IF(AX$4=$F$21,$F101-SUM($Z101:AW101),MIN($F101*INDEX($AA$24:$DB$24,AX$4-$D101+1),$F101-SUM($Z101:AW101)))))</f>
        <v/>
      </c>
      <c r="AY101" s="91">
        <f t="array" ref="AY101">IF(AY$4&lt;$D101,0,IF(AY$4&gt;$F$21,0,IF(AY$4=$F$21,$F101-SUM($Z101:AX101),MIN($F101*INDEX($AA$24:$DB$24,AY$4-$D101+1),$F101-SUM($Z101:AX101)))))</f>
        <v/>
      </c>
      <c r="AZ101" s="91">
        <f t="array" ref="AZ101">IF(AZ$4&lt;$D101,0,IF(AZ$4&gt;$F$21,0,IF(AZ$4=$F$21,$F101-SUM($Z101:AY101),MIN($F101*INDEX($AA$24:$DB$24,AZ$4-$D101+1),$F101-SUM($Z101:AY101)))))</f>
        <v/>
      </c>
      <c r="BA101" s="91">
        <f t="array" ref="BA101">IF(BA$4&lt;$D101,0,IF(BA$4&gt;$F$21,0,IF(BA$4=$F$21,$F101-SUM($Z101:AZ101),MIN($F101*INDEX($AA$24:$DB$24,BA$4-$D101+1),$F101-SUM($Z101:AZ101)))))</f>
        <v/>
      </c>
      <c r="BB101" s="91">
        <f t="array" ref="BB101">IF(BB$4&lt;$D101,0,IF(BB$4&gt;$F$21,0,IF(BB$4=$F$21,$F101-SUM($Z101:BA101),MIN($F101*INDEX($AA$24:$DB$24,BB$4-$D101+1),$F101-SUM($Z101:BA101)))))</f>
        <v/>
      </c>
      <c r="BC101" s="91">
        <f t="array" ref="BC101">IF(BC$4&lt;$D101,0,IF(BC$4&gt;$F$21,0,IF(BC$4=$F$21,$F101-SUM($Z101:BB101),MIN($F101*INDEX($AA$24:$DB$24,BC$4-$D101+1),$F101-SUM($Z101:BB101)))))</f>
        <v/>
      </c>
      <c r="BD101" s="91">
        <f t="array" ref="BD101">IF(BD$4&lt;$D101,0,IF(BD$4&gt;$F$21,0,IF(BD$4=$F$21,$F101-SUM($Z101:BC101),MIN($F101*INDEX($AA$24:$DB$24,BD$4-$D101+1),$F101-SUM($Z101:BC101)))))</f>
        <v/>
      </c>
      <c r="BE101" s="91">
        <f t="array" ref="BE101">IF(BE$4&lt;$D101,0,IF(BE$4&gt;$F$21,0,IF(BE$4=$F$21,$F101-SUM($Z101:BD101),MIN($F101*INDEX($AA$24:$DB$24,BE$4-$D101+1),$F101-SUM($Z101:BD101)))))</f>
        <v/>
      </c>
      <c r="BF101" s="91">
        <f t="array" ref="BF101">IF(BF$4&lt;$D101,0,IF(BF$4&gt;$F$21,0,IF(BF$4=$F$21,$F101-SUM($Z101:BE101),MIN($F101*INDEX($AA$24:$DB$24,BF$4-$D101+1),$F101-SUM($Z101:BE101)))))</f>
        <v/>
      </c>
      <c r="BG101" s="91">
        <f t="array" ref="BG101">IF(BG$4&lt;$D101,0,IF(BG$4&gt;$F$21,0,IF(BG$4=$F$21,$F101-SUM($Z101:BF101),MIN($F101*INDEX($AA$24:$DB$24,BG$4-$D101+1),$F101-SUM($Z101:BF101)))))</f>
        <v/>
      </c>
      <c r="BH101" s="91">
        <f t="array" ref="BH101">IF(BH$4&lt;$D101,0,IF(BH$4&gt;$F$21,0,IF(BH$4=$F$21,$F101-SUM($Z101:BG101),MIN($F101*INDEX($AA$24:$DB$24,BH$4-$D101+1),$F101-SUM($Z101:BG101)))))</f>
        <v/>
      </c>
      <c r="BI101" s="91">
        <f t="array" ref="BI101">IF(BI$4&lt;$D101,0,IF(BI$4&gt;$F$21,0,IF(BI$4=$F$21,$F101-SUM($Z101:BH101),MIN($F101*INDEX($AA$24:$DB$24,BI$4-$D101+1),$F101-SUM($Z101:BH101)))))</f>
        <v/>
      </c>
      <c r="BJ101" s="91">
        <f t="array" ref="BJ101">IF(BJ$4&lt;$D101,0,IF(BJ$4&gt;$F$21,0,IF(BJ$4=$F$21,$F101-SUM($Z101:BI101),MIN($F101*INDEX($AA$24:$DB$24,BJ$4-$D101+1),$F101-SUM($Z101:BI101)))))</f>
        <v/>
      </c>
      <c r="BK101" s="91">
        <f t="array" ref="BK101">IF(BK$4&lt;$D101,0,IF(BK$4&gt;$F$21,0,IF(BK$4=$F$21,$F101-SUM($Z101:BJ101),MIN($F101*INDEX($AA$24:$DB$24,BK$4-$D101+1),$F101-SUM($Z101:BJ101)))))</f>
        <v/>
      </c>
      <c r="BL101" s="91">
        <f t="array" ref="BL101">IF(BL$4&lt;$D101,0,IF(BL$4&gt;$F$21,0,IF(BL$4=$F$21,$F101-SUM($Z101:BK101),MIN($F101*INDEX($AA$24:$DB$24,BL$4-$D101+1),$F101-SUM($Z101:BK101)))))</f>
        <v/>
      </c>
      <c r="BM101" s="91">
        <f t="array" ref="BM101">IF(BM$4&lt;$D101,0,IF(BM$4&gt;$F$21,0,IF(BM$4=$F$21,$F101-SUM($Z101:BL101),MIN($F101*INDEX($AA$24:$DB$24,BM$4-$D101+1),$F101-SUM($Z101:BL101)))))</f>
        <v/>
      </c>
      <c r="BN101" s="91">
        <f t="array" ref="BN101">IF(BN$4&lt;$D101,0,IF(BN$4&gt;$F$21,0,IF(BN$4=$F$21,$F101-SUM($Z101:BM101),MIN($F101*INDEX($AA$24:$DB$24,BN$4-$D101+1),$F101-SUM($Z101:BM101)))))</f>
        <v/>
      </c>
      <c r="BO101" s="91">
        <f t="array" ref="BO101">IF(BO$4&lt;$D101,0,IF(BO$4&gt;$F$21,0,IF(BO$4=$F$21,$F101-SUM($Z101:BN101),MIN($F101*INDEX($AA$24:$DB$24,BO$4-$D101+1),$F101-SUM($Z101:BN101)))))</f>
        <v/>
      </c>
      <c r="BP101" s="91">
        <f t="array" ref="BP101">IF(BP$4&lt;$D101,0,IF(BP$4&gt;$F$21,0,IF(BP$4=$F$21,$F101-SUM($Z101:BO101),MIN($F101*INDEX($AA$24:$DB$24,BP$4-$D101+1),$F101-SUM($Z101:BO101)))))</f>
        <v/>
      </c>
      <c r="BQ101" s="91">
        <f t="array" ref="BQ101">IF(BQ$4&lt;$D101,0,IF(BQ$4&gt;$F$21,0,IF(BQ$4=$F$21,$F101-SUM($Z101:BP101),MIN($F101*INDEX($AA$24:$DB$24,BQ$4-$D101+1),$F101-SUM($Z101:BP101)))))</f>
        <v/>
      </c>
      <c r="BR101" s="91">
        <f t="array" ref="BR101">IF(BR$4&lt;$D101,0,IF(BR$4&gt;$F$21,0,IF(BR$4=$F$21,$F101-SUM($Z101:BQ101),MIN($F101*INDEX($AA$24:$DB$24,BR$4-$D101+1),$F101-SUM($Z101:BQ101)))))</f>
        <v/>
      </c>
      <c r="BS101" s="91">
        <f t="array" ref="BS101">IF(BS$4&lt;$D101,0,IF(BS$4&gt;$F$21,0,IF(BS$4=$F$21,$F101-SUM($Z101:BR101),MIN($F101*INDEX($AA$24:$DB$24,BS$4-$D101+1),$F101-SUM($Z101:BR101)))))</f>
        <v/>
      </c>
      <c r="BT101" s="91">
        <f t="array" ref="BT101">IF(BT$4&lt;$D101,0,IF(BT$4&gt;$F$21,0,IF(BT$4=$F$21,$F101-SUM($Z101:BS101),MIN($F101*INDEX($AA$24:$DB$24,BT$4-$D101+1),$F101-SUM($Z101:BS101)))))</f>
        <v/>
      </c>
      <c r="BU101" s="91">
        <f t="array" ref="BU101">IF(BU$4&lt;$D101,0,IF(BU$4&gt;$F$21,0,IF(BU$4=$F$21,$F101-SUM($Z101:BT101),MIN($F101*INDEX($AA$24:$DB$24,BU$4-$D101+1),$F101-SUM($Z101:BT101)))))</f>
        <v/>
      </c>
      <c r="BV101" s="91">
        <f t="array" ref="BV101">IF(BV$4&lt;$D101,0,IF(BV$4&gt;$F$21,0,IF(BV$4=$F$21,$F101-SUM($Z101:BU101),MIN($F101*INDEX($AA$24:$DB$24,BV$4-$D101+1),$F101-SUM($Z101:BU101)))))</f>
        <v/>
      </c>
      <c r="BW101" s="91">
        <f t="array" ref="BW101">IF(BW$4&lt;$D101,0,IF(BW$4&gt;$F$21,0,IF(BW$4=$F$21,$F101-SUM($Z101:BV101),MIN($F101*INDEX($AA$24:$DB$24,BW$4-$D101+1),$F101-SUM($Z101:BV101)))))</f>
        <v/>
      </c>
      <c r="BX101" s="91">
        <f t="array" ref="BX101">IF(BX$4&lt;$D101,0,IF(BX$4&gt;$F$21,0,IF(BX$4=$F$21,$F101-SUM($Z101:BW101),MIN($F101*INDEX($AA$24:$DB$24,BX$4-$D101+1),$F101-SUM($Z101:BW101)))))</f>
        <v/>
      </c>
      <c r="BY101" s="91">
        <f t="array" ref="BY101">IF(BY$4&lt;$D101,0,IF(BY$4&gt;$F$21,0,IF(BY$4=$F$21,$F101-SUM($Z101:BX101),MIN($F101*INDEX($AA$24:$DB$24,BY$4-$D101+1),$F101-SUM($Z101:BX101)))))</f>
        <v/>
      </c>
      <c r="BZ101" s="91">
        <f t="array" ref="BZ101">IF(BZ$4&lt;$D101,0,IF(BZ$4&gt;$F$21,0,IF(BZ$4=$F$21,$F101-SUM($Z101:BY101),MIN($F101*INDEX($AA$24:$DB$24,BZ$4-$D101+1),$F101-SUM($Z101:BY101)))))</f>
        <v/>
      </c>
      <c r="CA101" s="91">
        <f t="array" ref="CA101">IF(CA$4&lt;$D101,0,IF(CA$4&gt;$F$21,0,IF(CA$4=$F$21,$F101-SUM($Z101:BZ101),MIN($F101*INDEX($AA$24:$DB$24,CA$4-$D101+1),$F101-SUM($Z101:BZ101)))))</f>
        <v/>
      </c>
      <c r="CB101" s="91">
        <f t="array" ref="CB101">IF(CB$4&lt;$D101,0,IF(CB$4&gt;$F$21,0,IF(CB$4=$F$21,$F101-SUM($Z101:CA101),MIN($F101*INDEX($AA$24:$DB$24,CB$4-$D101+1),$F101-SUM($Z101:CA101)))))</f>
        <v/>
      </c>
      <c r="CC101" s="91">
        <f t="array" ref="CC101">IF(CC$4&lt;$D101,0,IF(CC$4&gt;$F$21,0,IF(CC$4=$F$21,$F101-SUM($Z101:CB101),MIN($F101*INDEX($AA$24:$DB$24,CC$4-$D101+1),$F101-SUM($Z101:CB101)))))</f>
        <v/>
      </c>
      <c r="CD101" s="91">
        <f t="array" ref="CD101">IF(CD$4&lt;$D101,0,IF(CD$4&gt;$F$21,0,IF(CD$4=$F$21,$F101-SUM($Z101:CC101),MIN($F101*INDEX($AA$24:$DB$24,CD$4-$D101+1),$F101-SUM($Z101:CC101)))))</f>
        <v/>
      </c>
      <c r="CE101" s="91">
        <f t="array" ref="CE101">IF(CE$4&lt;$D101,0,IF(CE$4&gt;$F$21,0,IF(CE$4=$F$21,$F101-SUM($Z101:CD101),MIN($F101*INDEX($AA$24:$DB$24,CE$4-$D101+1),$F101-SUM($Z101:CD101)))))</f>
        <v/>
      </c>
      <c r="CF101" s="91">
        <f t="array" ref="CF101">IF(CF$4&lt;$D101,0,IF(CF$4&gt;$F$21,0,IF(CF$4=$F$21,$F101-SUM($Z101:CE101),MIN($F101*INDEX($AA$24:$DB$24,CF$4-$D101+1),$F101-SUM($Z101:CE101)))))</f>
        <v/>
      </c>
      <c r="CG101" s="91">
        <f t="array" ref="CG101">IF(CG$4&lt;$D101,0,IF(CG$4&gt;$F$21,0,IF(CG$4=$F$21,$F101-SUM($Z101:CF101),MIN($F101*INDEX($AA$24:$DB$24,CG$4-$D101+1),$F101-SUM($Z101:CF101)))))</f>
        <v/>
      </c>
      <c r="CH101" s="91">
        <f t="array" ref="CH101">IF(CH$4&lt;$D101,0,IF(CH$4&gt;$F$21,0,IF(CH$4=$F$21,$F101-SUM($Z101:CG101),MIN($F101*INDEX($AA$24:$DB$24,CH$4-$D101+1),$F101-SUM($Z101:CG101)))))</f>
        <v/>
      </c>
      <c r="CI101" s="91">
        <f t="array" ref="CI101">IF(CI$4&lt;$D101,0,IF(CI$4&gt;$F$21,0,IF(CI$4=$F$21,$F101-SUM($Z101:CH101),MIN($F101*INDEX($AA$24:$DB$24,CI$4-$D101+1),$F101-SUM($Z101:CH101)))))</f>
        <v/>
      </c>
      <c r="CJ101" s="91">
        <f t="array" ref="CJ101">IF(CJ$4&lt;$D101,0,IF(CJ$4&gt;$F$21,0,IF(CJ$4=$F$21,$F101-SUM($Z101:CI101),MIN($F101*INDEX($AA$24:$DB$24,CJ$4-$D101+1),$F101-SUM($Z101:CI101)))))</f>
        <v/>
      </c>
      <c r="CK101" s="91">
        <f t="array" ref="CK101">IF(CK$4&lt;$D101,0,IF(CK$4&gt;$F$21,0,IF(CK$4=$F$21,$F101-SUM($Z101:CJ101),MIN($F101*INDEX($AA$24:$DB$24,CK$4-$D101+1),$F101-SUM($Z101:CJ101)))))</f>
        <v/>
      </c>
      <c r="CL101" s="91">
        <f t="array" ref="CL101">IF(CL$4&lt;$D101,0,IF(CL$4&gt;$F$21,0,IF(CL$4=$F$21,$F101-SUM($Z101:CK101),MIN($F101*INDEX($AA$24:$DB$24,CL$4-$D101+1),$F101-SUM($Z101:CK101)))))</f>
        <v/>
      </c>
      <c r="CM101" s="91">
        <f t="array" ref="CM101">IF(CM$4&lt;$D101,0,IF(CM$4&gt;$F$21,0,IF(CM$4=$F$21,$F101-SUM($Z101:CL101),MIN($F101*INDEX($AA$24:$DB$24,CM$4-$D101+1),$F101-SUM($Z101:CL101)))))</f>
        <v/>
      </c>
      <c r="CN101" s="91">
        <f t="array" ref="CN101">IF(CN$4&lt;$D101,0,IF(CN$4&gt;$F$21,0,IF(CN$4=$F$21,$F101-SUM($Z101:CM101),MIN($F101*INDEX($AA$24:$DB$24,CN$4-$D101+1),$F101-SUM($Z101:CM101)))))</f>
        <v/>
      </c>
      <c r="CO101" s="91">
        <f t="array" ref="CO101">IF(CO$4&lt;$D101,0,IF(CO$4&gt;$F$21,0,IF(CO$4=$F$21,$F101-SUM($Z101:CN101),MIN($F101*INDEX($AA$24:$DB$24,CO$4-$D101+1),$F101-SUM($Z101:CN101)))))</f>
        <v/>
      </c>
      <c r="CP101" s="91">
        <f t="array" ref="CP101">IF(CP$4&lt;$D101,0,IF(CP$4&gt;$F$21,0,IF(CP$4=$F$21,$F101-SUM($Z101:CO101),MIN($F101*INDEX($AA$24:$DB$24,CP$4-$D101+1),$F101-SUM($Z101:CO101)))))</f>
        <v/>
      </c>
      <c r="CQ101" s="91">
        <f t="array" ref="CQ101">IF(CQ$4&lt;$D101,0,IF(CQ$4&gt;$F$21,0,IF(CQ$4=$F$21,$F101-SUM($Z101:CP101),MIN($F101*INDEX($AA$24:$DB$24,CQ$4-$D101+1),$F101-SUM($Z101:CP101)))))</f>
        <v/>
      </c>
      <c r="CR101" s="91">
        <f t="array" ref="CR101">IF(CR$4&lt;$D101,0,IF(CR$4&gt;$F$21,0,IF(CR$4=$F$21,$F101-SUM($Z101:CQ101),MIN($F101*INDEX($AA$24:$DB$24,CR$4-$D101+1),$F101-SUM($Z101:CQ101)))))</f>
        <v/>
      </c>
      <c r="CS101" s="91">
        <f t="array" ref="CS101">IF(CS$4&lt;$D101,0,IF(CS$4&gt;$F$21,0,IF(CS$4=$F$21,$F101-SUM($Z101:CR101),MIN($F101*INDEX($AA$24:$DB$24,CS$4-$D101+1),$F101-SUM($Z101:CR101)))))</f>
        <v/>
      </c>
      <c r="CT101" s="91">
        <f t="array" ref="CT101">IF(CT$4&lt;$D101,0,IF(CT$4&gt;$F$21,0,IF(CT$4=$F$21,$F101-SUM($Z101:CS101),MIN($F101*INDEX($AA$24:$DB$24,CT$4-$D101+1),$F101-SUM($Z101:CS101)))))</f>
        <v/>
      </c>
      <c r="CU101" s="91">
        <f t="array" ref="CU101">IF(CU$4&lt;$D101,0,IF(CU$4&gt;$F$21,0,IF(CU$4=$F$21,$F101-SUM($Z101:CT101),MIN($F101*INDEX($AA$24:$DB$24,CU$4-$D101+1),$F101-SUM($Z101:CT101)))))</f>
        <v/>
      </c>
      <c r="CV101" s="91">
        <f t="array" ref="CV101">IF(CV$4&lt;$D101,0,IF(CV$4&gt;$F$21,0,IF(CV$4=$F$21,$F101-SUM($Z101:CU101),MIN($F101*INDEX($AA$24:$DB$24,CV$4-$D101+1),$F101-SUM($Z101:CU101)))))</f>
        <v/>
      </c>
      <c r="CW101" s="91">
        <f t="array" ref="CW101">IF(CW$4&lt;$D101,0,IF(CW$4&gt;$F$21,0,IF(CW$4=$F$21,$F101-SUM($Z101:CV101),MIN($F101*INDEX($AA$24:$DB$24,CW$4-$D101+1),$F101-SUM($Z101:CV101)))))</f>
        <v/>
      </c>
      <c r="CX101" s="91">
        <f t="array" ref="CX101">IF(CX$4&lt;$D101,0,IF(CX$4&gt;$F$21,0,IF(CX$4=$F$21,$F101-SUM($Z101:CW101),MIN($F101*INDEX($AA$24:$DB$24,CX$4-$D101+1),$F101-SUM($Z101:CW101)))))</f>
        <v/>
      </c>
      <c r="CY101" s="91">
        <f t="array" ref="CY101">IF(CY$4&lt;$D101,0,IF(CY$4&gt;$F$21,0,IF(CY$4=$F$21,$F101-SUM($Z101:CX101),MIN($F101*INDEX($AA$24:$DB$24,CY$4-$D101+1),$F101-SUM($Z101:CX101)))))</f>
        <v/>
      </c>
      <c r="CZ101" s="91">
        <f t="array" ref="CZ101">IF(CZ$4&lt;$D101,0,IF(CZ$4&gt;$F$21,0,IF(CZ$4=$F$21,$F101-SUM($Z101:CY101),MIN($F101*INDEX($AA$24:$DB$24,CZ$4-$D101+1),$F101-SUM($Z101:CY101)))))</f>
        <v/>
      </c>
      <c r="DA101" s="91">
        <f t="array" ref="DA101">IF(DA$4&lt;$D101,0,IF(DA$4&gt;$F$21,0,IF(DA$4=$F$21,$F101-SUM($Z101:CZ101),MIN($F101*INDEX($AA$24:$DB$24,DA$4-$D101+1),$F101-SUM($Z101:CZ101)))))</f>
        <v/>
      </c>
      <c r="DB101" s="91">
        <f t="array" ref="DB101">IF(DB$4&lt;$D101,0,IF(DB$4&gt;$F$21,0,IF(DB$4=$F$21,$F101-SUM($Z101:DA101),MIN($F101*INDEX($AA$24:$DB$24,DB$4-$D101+1),$F101-SUM($Z101:DA101)))))</f>
        <v/>
      </c>
    </row>
    <row r="102" outlineLevel="3">
      <c r="D102" s="2" t="n">
        <v>77</v>
      </c>
      <c r="E102" s="2" t="inlineStr">
        <is>
          <t>Total Capex Year 77</t>
        </is>
      </c>
      <c r="F102" s="87" t="n">
        <v>0</v>
      </c>
      <c r="G102" s="87">
        <f>SUM(AA102:DB102)-F102</f>
        <v/>
      </c>
      <c r="AA102" s="91">
        <f t="array" ref="AA102">IF(AA$4&lt;$D102,0,IF(AA$4&gt;$F$21,0,IF(AA$4=$F$21,$F102-SUM($Z102:Z102),MIN($F102*INDEX($AA$24:$DB$24,AA$4-$D102+1),$F102-SUM($Z102:Z102)))))</f>
        <v/>
      </c>
      <c r="AB102" s="91">
        <f t="array" ref="AB102">IF(AB$4&lt;$D102,0,IF(AB$4&gt;$F$21,0,IF(AB$4=$F$21,$F102-SUM($Z102:AA102),MIN($F102*INDEX($AA$24:$DB$24,AB$4-$D102+1),$F102-SUM($Z102:AA102)))))</f>
        <v/>
      </c>
      <c r="AC102" s="91">
        <f t="array" ref="AC102">IF(AC$4&lt;$D102,0,IF(AC$4&gt;$F$21,0,IF(AC$4=$F$21,$F102-SUM($Z102:AB102),MIN($F102*INDEX($AA$24:$DB$24,AC$4-$D102+1),$F102-SUM($Z102:AB102)))))</f>
        <v/>
      </c>
      <c r="AD102" s="91">
        <f t="array" ref="AD102">IF(AD$4&lt;$D102,0,IF(AD$4&gt;$F$21,0,IF(AD$4=$F$21,$F102-SUM($Z102:AC102),MIN($F102*INDEX($AA$24:$DB$24,AD$4-$D102+1),$F102-SUM($Z102:AC102)))))</f>
        <v/>
      </c>
      <c r="AE102" s="91">
        <f t="array" ref="AE102">IF(AE$4&lt;$D102,0,IF(AE$4&gt;$F$21,0,IF(AE$4=$F$21,$F102-SUM($Z102:AD102),MIN($F102*INDEX($AA$24:$DB$24,AE$4-$D102+1),$F102-SUM($Z102:AD102)))))</f>
        <v/>
      </c>
      <c r="AF102" s="91">
        <f t="array" ref="AF102">IF(AF$4&lt;$D102,0,IF(AF$4&gt;$F$21,0,IF(AF$4=$F$21,$F102-SUM($Z102:AE102),MIN($F102*INDEX($AA$24:$DB$24,AF$4-$D102+1),$F102-SUM($Z102:AE102)))))</f>
        <v/>
      </c>
      <c r="AG102" s="91">
        <f t="array" ref="AG102">IF(AG$4&lt;$D102,0,IF(AG$4&gt;$F$21,0,IF(AG$4=$F$21,$F102-SUM($Z102:AF102),MIN($F102*INDEX($AA$24:$DB$24,AG$4-$D102+1),$F102-SUM($Z102:AF102)))))</f>
        <v/>
      </c>
      <c r="AH102" s="91">
        <f t="array" ref="AH102">IF(AH$4&lt;$D102,0,IF(AH$4&gt;$F$21,0,IF(AH$4=$F$21,$F102-SUM($Z102:AG102),MIN($F102*INDEX($AA$24:$DB$24,AH$4-$D102+1),$F102-SUM($Z102:AG102)))))</f>
        <v/>
      </c>
      <c r="AI102" s="91">
        <f t="array" ref="AI102">IF(AI$4&lt;$D102,0,IF(AI$4&gt;$F$21,0,IF(AI$4=$F$21,$F102-SUM($Z102:AH102),MIN($F102*INDEX($AA$24:$DB$24,AI$4-$D102+1),$F102-SUM($Z102:AH102)))))</f>
        <v/>
      </c>
      <c r="AJ102" s="91">
        <f t="array" ref="AJ102">IF(AJ$4&lt;$D102,0,IF(AJ$4&gt;$F$21,0,IF(AJ$4=$F$21,$F102-SUM($Z102:AI102),MIN($F102*INDEX($AA$24:$DB$24,AJ$4-$D102+1),$F102-SUM($Z102:AI102)))))</f>
        <v/>
      </c>
      <c r="AK102" s="91">
        <f t="array" ref="AK102">IF(AK$4&lt;$D102,0,IF(AK$4&gt;$F$21,0,IF(AK$4=$F$21,$F102-SUM($Z102:AJ102),MIN($F102*INDEX($AA$24:$DB$24,AK$4-$D102+1),$F102-SUM($Z102:AJ102)))))</f>
        <v/>
      </c>
      <c r="AL102" s="91">
        <f t="array" ref="AL102">IF(AL$4&lt;$D102,0,IF(AL$4&gt;$F$21,0,IF(AL$4=$F$21,$F102-SUM($Z102:AK102),MIN($F102*INDEX($AA$24:$DB$24,AL$4-$D102+1),$F102-SUM($Z102:AK102)))))</f>
        <v/>
      </c>
      <c r="AM102" s="91">
        <f t="array" ref="AM102">IF(AM$4&lt;$D102,0,IF(AM$4&gt;$F$21,0,IF(AM$4=$F$21,$F102-SUM($Z102:AL102),MIN($F102*INDEX($AA$24:$DB$24,AM$4-$D102+1),$F102-SUM($Z102:AL102)))))</f>
        <v/>
      </c>
      <c r="AN102" s="91">
        <f t="array" ref="AN102">IF(AN$4&lt;$D102,0,IF(AN$4&gt;$F$21,0,IF(AN$4=$F$21,$F102-SUM($Z102:AM102),MIN($F102*INDEX($AA$24:$DB$24,AN$4-$D102+1),$F102-SUM($Z102:AM102)))))</f>
        <v/>
      </c>
      <c r="AO102" s="91">
        <f t="array" ref="AO102">IF(AO$4&lt;$D102,0,IF(AO$4&gt;$F$21,0,IF(AO$4=$F$21,$F102-SUM($Z102:AN102),MIN($F102*INDEX($AA$24:$DB$24,AO$4-$D102+1),$F102-SUM($Z102:AN102)))))</f>
        <v/>
      </c>
      <c r="AP102" s="91">
        <f t="array" ref="AP102">IF(AP$4&lt;$D102,0,IF(AP$4&gt;$F$21,0,IF(AP$4=$F$21,$F102-SUM($Z102:AO102),MIN($F102*INDEX($AA$24:$DB$24,AP$4-$D102+1),$F102-SUM($Z102:AO102)))))</f>
        <v/>
      </c>
      <c r="AQ102" s="91">
        <f t="array" ref="AQ102">IF(AQ$4&lt;$D102,0,IF(AQ$4&gt;$F$21,0,IF(AQ$4=$F$21,$F102-SUM($Z102:AP102),MIN($F102*INDEX($AA$24:$DB$24,AQ$4-$D102+1),$F102-SUM($Z102:AP102)))))</f>
        <v/>
      </c>
      <c r="AR102" s="91">
        <f t="array" ref="AR102">IF(AR$4&lt;$D102,0,IF(AR$4&gt;$F$21,0,IF(AR$4=$F$21,$F102-SUM($Z102:AQ102),MIN($F102*INDEX($AA$24:$DB$24,AR$4-$D102+1),$F102-SUM($Z102:AQ102)))))</f>
        <v/>
      </c>
      <c r="AS102" s="91">
        <f t="array" ref="AS102">IF(AS$4&lt;$D102,0,IF(AS$4&gt;$F$21,0,IF(AS$4=$F$21,$F102-SUM($Z102:AR102),MIN($F102*INDEX($AA$24:$DB$24,AS$4-$D102+1),$F102-SUM($Z102:AR102)))))</f>
        <v/>
      </c>
      <c r="AT102" s="91">
        <f t="array" ref="AT102">IF(AT$4&lt;$D102,0,IF(AT$4&gt;$F$21,0,IF(AT$4=$F$21,$F102-SUM($Z102:AS102),MIN($F102*INDEX($AA$24:$DB$24,AT$4-$D102+1),$F102-SUM($Z102:AS102)))))</f>
        <v/>
      </c>
      <c r="AU102" s="91">
        <f t="array" ref="AU102">IF(AU$4&lt;$D102,0,IF(AU$4&gt;$F$21,0,IF(AU$4=$F$21,$F102-SUM($Z102:AT102),MIN($F102*INDEX($AA$24:$DB$24,AU$4-$D102+1),$F102-SUM($Z102:AT102)))))</f>
        <v/>
      </c>
      <c r="AV102" s="91">
        <f t="array" ref="AV102">IF(AV$4&lt;$D102,0,IF(AV$4&gt;$F$21,0,IF(AV$4=$F$21,$F102-SUM($Z102:AU102),MIN($F102*INDEX($AA$24:$DB$24,AV$4-$D102+1),$F102-SUM($Z102:AU102)))))</f>
        <v/>
      </c>
      <c r="AW102" s="91">
        <f t="array" ref="AW102">IF(AW$4&lt;$D102,0,IF(AW$4&gt;$F$21,0,IF(AW$4=$F$21,$F102-SUM($Z102:AV102),MIN($F102*INDEX($AA$24:$DB$24,AW$4-$D102+1),$F102-SUM($Z102:AV102)))))</f>
        <v/>
      </c>
      <c r="AX102" s="91">
        <f t="array" ref="AX102">IF(AX$4&lt;$D102,0,IF(AX$4&gt;$F$21,0,IF(AX$4=$F$21,$F102-SUM($Z102:AW102),MIN($F102*INDEX($AA$24:$DB$24,AX$4-$D102+1),$F102-SUM($Z102:AW102)))))</f>
        <v/>
      </c>
      <c r="AY102" s="91">
        <f t="array" ref="AY102">IF(AY$4&lt;$D102,0,IF(AY$4&gt;$F$21,0,IF(AY$4=$F$21,$F102-SUM($Z102:AX102),MIN($F102*INDEX($AA$24:$DB$24,AY$4-$D102+1),$F102-SUM($Z102:AX102)))))</f>
        <v/>
      </c>
      <c r="AZ102" s="91">
        <f t="array" ref="AZ102">IF(AZ$4&lt;$D102,0,IF(AZ$4&gt;$F$21,0,IF(AZ$4=$F$21,$F102-SUM($Z102:AY102),MIN($F102*INDEX($AA$24:$DB$24,AZ$4-$D102+1),$F102-SUM($Z102:AY102)))))</f>
        <v/>
      </c>
      <c r="BA102" s="91">
        <f t="array" ref="BA102">IF(BA$4&lt;$D102,0,IF(BA$4&gt;$F$21,0,IF(BA$4=$F$21,$F102-SUM($Z102:AZ102),MIN($F102*INDEX($AA$24:$DB$24,BA$4-$D102+1),$F102-SUM($Z102:AZ102)))))</f>
        <v/>
      </c>
      <c r="BB102" s="91">
        <f t="array" ref="BB102">IF(BB$4&lt;$D102,0,IF(BB$4&gt;$F$21,0,IF(BB$4=$F$21,$F102-SUM($Z102:BA102),MIN($F102*INDEX($AA$24:$DB$24,BB$4-$D102+1),$F102-SUM($Z102:BA102)))))</f>
        <v/>
      </c>
      <c r="BC102" s="91">
        <f t="array" ref="BC102">IF(BC$4&lt;$D102,0,IF(BC$4&gt;$F$21,0,IF(BC$4=$F$21,$F102-SUM($Z102:BB102),MIN($F102*INDEX($AA$24:$DB$24,BC$4-$D102+1),$F102-SUM($Z102:BB102)))))</f>
        <v/>
      </c>
      <c r="BD102" s="91">
        <f t="array" ref="BD102">IF(BD$4&lt;$D102,0,IF(BD$4&gt;$F$21,0,IF(BD$4=$F$21,$F102-SUM($Z102:BC102),MIN($F102*INDEX($AA$24:$DB$24,BD$4-$D102+1),$F102-SUM($Z102:BC102)))))</f>
        <v/>
      </c>
      <c r="BE102" s="91">
        <f t="array" ref="BE102">IF(BE$4&lt;$D102,0,IF(BE$4&gt;$F$21,0,IF(BE$4=$F$21,$F102-SUM($Z102:BD102),MIN($F102*INDEX($AA$24:$DB$24,BE$4-$D102+1),$F102-SUM($Z102:BD102)))))</f>
        <v/>
      </c>
      <c r="BF102" s="91">
        <f t="array" ref="BF102">IF(BF$4&lt;$D102,0,IF(BF$4&gt;$F$21,0,IF(BF$4=$F$21,$F102-SUM($Z102:BE102),MIN($F102*INDEX($AA$24:$DB$24,BF$4-$D102+1),$F102-SUM($Z102:BE102)))))</f>
        <v/>
      </c>
      <c r="BG102" s="91">
        <f t="array" ref="BG102">IF(BG$4&lt;$D102,0,IF(BG$4&gt;$F$21,0,IF(BG$4=$F$21,$F102-SUM($Z102:BF102),MIN($F102*INDEX($AA$24:$DB$24,BG$4-$D102+1),$F102-SUM($Z102:BF102)))))</f>
        <v/>
      </c>
      <c r="BH102" s="91">
        <f t="array" ref="BH102">IF(BH$4&lt;$D102,0,IF(BH$4&gt;$F$21,0,IF(BH$4=$F$21,$F102-SUM($Z102:BG102),MIN($F102*INDEX($AA$24:$DB$24,BH$4-$D102+1),$F102-SUM($Z102:BG102)))))</f>
        <v/>
      </c>
      <c r="BI102" s="91">
        <f t="array" ref="BI102">IF(BI$4&lt;$D102,0,IF(BI$4&gt;$F$21,0,IF(BI$4=$F$21,$F102-SUM($Z102:BH102),MIN($F102*INDEX($AA$24:$DB$24,BI$4-$D102+1),$F102-SUM($Z102:BH102)))))</f>
        <v/>
      </c>
      <c r="BJ102" s="91">
        <f t="array" ref="BJ102">IF(BJ$4&lt;$D102,0,IF(BJ$4&gt;$F$21,0,IF(BJ$4=$F$21,$F102-SUM($Z102:BI102),MIN($F102*INDEX($AA$24:$DB$24,BJ$4-$D102+1),$F102-SUM($Z102:BI102)))))</f>
        <v/>
      </c>
      <c r="BK102" s="91">
        <f t="array" ref="BK102">IF(BK$4&lt;$D102,0,IF(BK$4&gt;$F$21,0,IF(BK$4=$F$21,$F102-SUM($Z102:BJ102),MIN($F102*INDEX($AA$24:$DB$24,BK$4-$D102+1),$F102-SUM($Z102:BJ102)))))</f>
        <v/>
      </c>
      <c r="BL102" s="91">
        <f t="array" ref="BL102">IF(BL$4&lt;$D102,0,IF(BL$4&gt;$F$21,0,IF(BL$4=$F$21,$F102-SUM($Z102:BK102),MIN($F102*INDEX($AA$24:$DB$24,BL$4-$D102+1),$F102-SUM($Z102:BK102)))))</f>
        <v/>
      </c>
      <c r="BM102" s="91">
        <f t="array" ref="BM102">IF(BM$4&lt;$D102,0,IF(BM$4&gt;$F$21,0,IF(BM$4=$F$21,$F102-SUM($Z102:BL102),MIN($F102*INDEX($AA$24:$DB$24,BM$4-$D102+1),$F102-SUM($Z102:BL102)))))</f>
        <v/>
      </c>
      <c r="BN102" s="91">
        <f t="array" ref="BN102">IF(BN$4&lt;$D102,0,IF(BN$4&gt;$F$21,0,IF(BN$4=$F$21,$F102-SUM($Z102:BM102),MIN($F102*INDEX($AA$24:$DB$24,BN$4-$D102+1),$F102-SUM($Z102:BM102)))))</f>
        <v/>
      </c>
      <c r="BO102" s="91">
        <f t="array" ref="BO102">IF(BO$4&lt;$D102,0,IF(BO$4&gt;$F$21,0,IF(BO$4=$F$21,$F102-SUM($Z102:BN102),MIN($F102*INDEX($AA$24:$DB$24,BO$4-$D102+1),$F102-SUM($Z102:BN102)))))</f>
        <v/>
      </c>
      <c r="BP102" s="91">
        <f t="array" ref="BP102">IF(BP$4&lt;$D102,0,IF(BP$4&gt;$F$21,0,IF(BP$4=$F$21,$F102-SUM($Z102:BO102),MIN($F102*INDEX($AA$24:$DB$24,BP$4-$D102+1),$F102-SUM($Z102:BO102)))))</f>
        <v/>
      </c>
      <c r="BQ102" s="91">
        <f t="array" ref="BQ102">IF(BQ$4&lt;$D102,0,IF(BQ$4&gt;$F$21,0,IF(BQ$4=$F$21,$F102-SUM($Z102:BP102),MIN($F102*INDEX($AA$24:$DB$24,BQ$4-$D102+1),$F102-SUM($Z102:BP102)))))</f>
        <v/>
      </c>
      <c r="BR102" s="91">
        <f t="array" ref="BR102">IF(BR$4&lt;$D102,0,IF(BR$4&gt;$F$21,0,IF(BR$4=$F$21,$F102-SUM($Z102:BQ102),MIN($F102*INDEX($AA$24:$DB$24,BR$4-$D102+1),$F102-SUM($Z102:BQ102)))))</f>
        <v/>
      </c>
      <c r="BS102" s="91">
        <f t="array" ref="BS102">IF(BS$4&lt;$D102,0,IF(BS$4&gt;$F$21,0,IF(BS$4=$F$21,$F102-SUM($Z102:BR102),MIN($F102*INDEX($AA$24:$DB$24,BS$4-$D102+1),$F102-SUM($Z102:BR102)))))</f>
        <v/>
      </c>
      <c r="BT102" s="91">
        <f t="array" ref="BT102">IF(BT$4&lt;$D102,0,IF(BT$4&gt;$F$21,0,IF(BT$4=$F$21,$F102-SUM($Z102:BS102),MIN($F102*INDEX($AA$24:$DB$24,BT$4-$D102+1),$F102-SUM($Z102:BS102)))))</f>
        <v/>
      </c>
      <c r="BU102" s="91">
        <f t="array" ref="BU102">IF(BU$4&lt;$D102,0,IF(BU$4&gt;$F$21,0,IF(BU$4=$F$21,$F102-SUM($Z102:BT102),MIN($F102*INDEX($AA$24:$DB$24,BU$4-$D102+1),$F102-SUM($Z102:BT102)))))</f>
        <v/>
      </c>
      <c r="BV102" s="91">
        <f t="array" ref="BV102">IF(BV$4&lt;$D102,0,IF(BV$4&gt;$F$21,0,IF(BV$4=$F$21,$F102-SUM($Z102:BU102),MIN($F102*INDEX($AA$24:$DB$24,BV$4-$D102+1),$F102-SUM($Z102:BU102)))))</f>
        <v/>
      </c>
      <c r="BW102" s="91">
        <f t="array" ref="BW102">IF(BW$4&lt;$D102,0,IF(BW$4&gt;$F$21,0,IF(BW$4=$F$21,$F102-SUM($Z102:BV102),MIN($F102*INDEX($AA$24:$DB$24,BW$4-$D102+1),$F102-SUM($Z102:BV102)))))</f>
        <v/>
      </c>
      <c r="BX102" s="91">
        <f t="array" ref="BX102">IF(BX$4&lt;$D102,0,IF(BX$4&gt;$F$21,0,IF(BX$4=$F$21,$F102-SUM($Z102:BW102),MIN($F102*INDEX($AA$24:$DB$24,BX$4-$D102+1),$F102-SUM($Z102:BW102)))))</f>
        <v/>
      </c>
      <c r="BY102" s="91">
        <f t="array" ref="BY102">IF(BY$4&lt;$D102,0,IF(BY$4&gt;$F$21,0,IF(BY$4=$F$21,$F102-SUM($Z102:BX102),MIN($F102*INDEX($AA$24:$DB$24,BY$4-$D102+1),$F102-SUM($Z102:BX102)))))</f>
        <v/>
      </c>
      <c r="BZ102" s="91">
        <f t="array" ref="BZ102">IF(BZ$4&lt;$D102,0,IF(BZ$4&gt;$F$21,0,IF(BZ$4=$F$21,$F102-SUM($Z102:BY102),MIN($F102*INDEX($AA$24:$DB$24,BZ$4-$D102+1),$F102-SUM($Z102:BY102)))))</f>
        <v/>
      </c>
      <c r="CA102" s="91">
        <f t="array" ref="CA102">IF(CA$4&lt;$D102,0,IF(CA$4&gt;$F$21,0,IF(CA$4=$F$21,$F102-SUM($Z102:BZ102),MIN($F102*INDEX($AA$24:$DB$24,CA$4-$D102+1),$F102-SUM($Z102:BZ102)))))</f>
        <v/>
      </c>
      <c r="CB102" s="91">
        <f t="array" ref="CB102">IF(CB$4&lt;$D102,0,IF(CB$4&gt;$F$21,0,IF(CB$4=$F$21,$F102-SUM($Z102:CA102),MIN($F102*INDEX($AA$24:$DB$24,CB$4-$D102+1),$F102-SUM($Z102:CA102)))))</f>
        <v/>
      </c>
      <c r="CC102" s="91">
        <f t="array" ref="CC102">IF(CC$4&lt;$D102,0,IF(CC$4&gt;$F$21,0,IF(CC$4=$F$21,$F102-SUM($Z102:CB102),MIN($F102*INDEX($AA$24:$DB$24,CC$4-$D102+1),$F102-SUM($Z102:CB102)))))</f>
        <v/>
      </c>
      <c r="CD102" s="91">
        <f t="array" ref="CD102">IF(CD$4&lt;$D102,0,IF(CD$4&gt;$F$21,0,IF(CD$4=$F$21,$F102-SUM($Z102:CC102),MIN($F102*INDEX($AA$24:$DB$24,CD$4-$D102+1),$F102-SUM($Z102:CC102)))))</f>
        <v/>
      </c>
      <c r="CE102" s="91">
        <f t="array" ref="CE102">IF(CE$4&lt;$D102,0,IF(CE$4&gt;$F$21,0,IF(CE$4=$F$21,$F102-SUM($Z102:CD102),MIN($F102*INDEX($AA$24:$DB$24,CE$4-$D102+1),$F102-SUM($Z102:CD102)))))</f>
        <v/>
      </c>
      <c r="CF102" s="91">
        <f t="array" ref="CF102">IF(CF$4&lt;$D102,0,IF(CF$4&gt;$F$21,0,IF(CF$4=$F$21,$F102-SUM($Z102:CE102),MIN($F102*INDEX($AA$24:$DB$24,CF$4-$D102+1),$F102-SUM($Z102:CE102)))))</f>
        <v/>
      </c>
      <c r="CG102" s="91">
        <f t="array" ref="CG102">IF(CG$4&lt;$D102,0,IF(CG$4&gt;$F$21,0,IF(CG$4=$F$21,$F102-SUM($Z102:CF102),MIN($F102*INDEX($AA$24:$DB$24,CG$4-$D102+1),$F102-SUM($Z102:CF102)))))</f>
        <v/>
      </c>
      <c r="CH102" s="91">
        <f t="array" ref="CH102">IF(CH$4&lt;$D102,0,IF(CH$4&gt;$F$21,0,IF(CH$4=$F$21,$F102-SUM($Z102:CG102),MIN($F102*INDEX($AA$24:$DB$24,CH$4-$D102+1),$F102-SUM($Z102:CG102)))))</f>
        <v/>
      </c>
      <c r="CI102" s="91">
        <f t="array" ref="CI102">IF(CI$4&lt;$D102,0,IF(CI$4&gt;$F$21,0,IF(CI$4=$F$21,$F102-SUM($Z102:CH102),MIN($F102*INDEX($AA$24:$DB$24,CI$4-$D102+1),$F102-SUM($Z102:CH102)))))</f>
        <v/>
      </c>
      <c r="CJ102" s="91">
        <f t="array" ref="CJ102">IF(CJ$4&lt;$D102,0,IF(CJ$4&gt;$F$21,0,IF(CJ$4=$F$21,$F102-SUM($Z102:CI102),MIN($F102*INDEX($AA$24:$DB$24,CJ$4-$D102+1),$F102-SUM($Z102:CI102)))))</f>
        <v/>
      </c>
      <c r="CK102" s="91">
        <f t="array" ref="CK102">IF(CK$4&lt;$D102,0,IF(CK$4&gt;$F$21,0,IF(CK$4=$F$21,$F102-SUM($Z102:CJ102),MIN($F102*INDEX($AA$24:$DB$24,CK$4-$D102+1),$F102-SUM($Z102:CJ102)))))</f>
        <v/>
      </c>
      <c r="CL102" s="91">
        <f t="array" ref="CL102">IF(CL$4&lt;$D102,0,IF(CL$4&gt;$F$21,0,IF(CL$4=$F$21,$F102-SUM($Z102:CK102),MIN($F102*INDEX($AA$24:$DB$24,CL$4-$D102+1),$F102-SUM($Z102:CK102)))))</f>
        <v/>
      </c>
      <c r="CM102" s="91">
        <f t="array" ref="CM102">IF(CM$4&lt;$D102,0,IF(CM$4&gt;$F$21,0,IF(CM$4=$F$21,$F102-SUM($Z102:CL102),MIN($F102*INDEX($AA$24:$DB$24,CM$4-$D102+1),$F102-SUM($Z102:CL102)))))</f>
        <v/>
      </c>
      <c r="CN102" s="91">
        <f t="array" ref="CN102">IF(CN$4&lt;$D102,0,IF(CN$4&gt;$F$21,0,IF(CN$4=$F$21,$F102-SUM($Z102:CM102),MIN($F102*INDEX($AA$24:$DB$24,CN$4-$D102+1),$F102-SUM($Z102:CM102)))))</f>
        <v/>
      </c>
      <c r="CO102" s="91">
        <f t="array" ref="CO102">IF(CO$4&lt;$D102,0,IF(CO$4&gt;$F$21,0,IF(CO$4=$F$21,$F102-SUM($Z102:CN102),MIN($F102*INDEX($AA$24:$DB$24,CO$4-$D102+1),$F102-SUM($Z102:CN102)))))</f>
        <v/>
      </c>
      <c r="CP102" s="91">
        <f t="array" ref="CP102">IF(CP$4&lt;$D102,0,IF(CP$4&gt;$F$21,0,IF(CP$4=$F$21,$F102-SUM($Z102:CO102),MIN($F102*INDEX($AA$24:$DB$24,CP$4-$D102+1),$F102-SUM($Z102:CO102)))))</f>
        <v/>
      </c>
      <c r="CQ102" s="91">
        <f t="array" ref="CQ102">IF(CQ$4&lt;$D102,0,IF(CQ$4&gt;$F$21,0,IF(CQ$4=$F$21,$F102-SUM($Z102:CP102),MIN($F102*INDEX($AA$24:$DB$24,CQ$4-$D102+1),$F102-SUM($Z102:CP102)))))</f>
        <v/>
      </c>
      <c r="CR102" s="91">
        <f t="array" ref="CR102">IF(CR$4&lt;$D102,0,IF(CR$4&gt;$F$21,0,IF(CR$4=$F$21,$F102-SUM($Z102:CQ102),MIN($F102*INDEX($AA$24:$DB$24,CR$4-$D102+1),$F102-SUM($Z102:CQ102)))))</f>
        <v/>
      </c>
      <c r="CS102" s="91">
        <f t="array" ref="CS102">IF(CS$4&lt;$D102,0,IF(CS$4&gt;$F$21,0,IF(CS$4=$F$21,$F102-SUM($Z102:CR102),MIN($F102*INDEX($AA$24:$DB$24,CS$4-$D102+1),$F102-SUM($Z102:CR102)))))</f>
        <v/>
      </c>
      <c r="CT102" s="91">
        <f t="array" ref="CT102">IF(CT$4&lt;$D102,0,IF(CT$4&gt;$F$21,0,IF(CT$4=$F$21,$F102-SUM($Z102:CS102),MIN($F102*INDEX($AA$24:$DB$24,CT$4-$D102+1),$F102-SUM($Z102:CS102)))))</f>
        <v/>
      </c>
      <c r="CU102" s="91">
        <f t="array" ref="CU102">IF(CU$4&lt;$D102,0,IF(CU$4&gt;$F$21,0,IF(CU$4=$F$21,$F102-SUM($Z102:CT102),MIN($F102*INDEX($AA$24:$DB$24,CU$4-$D102+1),$F102-SUM($Z102:CT102)))))</f>
        <v/>
      </c>
      <c r="CV102" s="91">
        <f t="array" ref="CV102">IF(CV$4&lt;$D102,0,IF(CV$4&gt;$F$21,0,IF(CV$4=$F$21,$F102-SUM($Z102:CU102),MIN($F102*INDEX($AA$24:$DB$24,CV$4-$D102+1),$F102-SUM($Z102:CU102)))))</f>
        <v/>
      </c>
      <c r="CW102" s="91">
        <f t="array" ref="CW102">IF(CW$4&lt;$D102,0,IF(CW$4&gt;$F$21,0,IF(CW$4=$F$21,$F102-SUM($Z102:CV102),MIN($F102*INDEX($AA$24:$DB$24,CW$4-$D102+1),$F102-SUM($Z102:CV102)))))</f>
        <v/>
      </c>
      <c r="CX102" s="91">
        <f t="array" ref="CX102">IF(CX$4&lt;$D102,0,IF(CX$4&gt;$F$21,0,IF(CX$4=$F$21,$F102-SUM($Z102:CW102),MIN($F102*INDEX($AA$24:$DB$24,CX$4-$D102+1),$F102-SUM($Z102:CW102)))))</f>
        <v/>
      </c>
      <c r="CY102" s="91">
        <f t="array" ref="CY102">IF(CY$4&lt;$D102,0,IF(CY$4&gt;$F$21,0,IF(CY$4=$F$21,$F102-SUM($Z102:CX102),MIN($F102*INDEX($AA$24:$DB$24,CY$4-$D102+1),$F102-SUM($Z102:CX102)))))</f>
        <v/>
      </c>
      <c r="CZ102" s="91">
        <f t="array" ref="CZ102">IF(CZ$4&lt;$D102,0,IF(CZ$4&gt;$F$21,0,IF(CZ$4=$F$21,$F102-SUM($Z102:CY102),MIN($F102*INDEX($AA$24:$DB$24,CZ$4-$D102+1),$F102-SUM($Z102:CY102)))))</f>
        <v/>
      </c>
      <c r="DA102" s="91">
        <f t="array" ref="DA102">IF(DA$4&lt;$D102,0,IF(DA$4&gt;$F$21,0,IF(DA$4=$F$21,$F102-SUM($Z102:CZ102),MIN($F102*INDEX($AA$24:$DB$24,DA$4-$D102+1),$F102-SUM($Z102:CZ102)))))</f>
        <v/>
      </c>
      <c r="DB102" s="91">
        <f t="array" ref="DB102">IF(DB$4&lt;$D102,0,IF(DB$4&gt;$F$21,0,IF(DB$4=$F$21,$F102-SUM($Z102:DA102),MIN($F102*INDEX($AA$24:$DB$24,DB$4-$D102+1),$F102-SUM($Z102:DA102)))))</f>
        <v/>
      </c>
    </row>
    <row r="103" outlineLevel="3">
      <c r="D103" s="2" t="n">
        <v>78</v>
      </c>
      <c r="E103" s="2" t="inlineStr">
        <is>
          <t>Total Capex Year 78</t>
        </is>
      </c>
      <c r="F103" s="87" t="n">
        <v>0</v>
      </c>
      <c r="G103" s="87">
        <f>SUM(AA103:DB103)-F103</f>
        <v/>
      </c>
      <c r="AA103" s="91">
        <f t="array" ref="AA103">IF(AA$4&lt;$D103,0,IF(AA$4&gt;$F$21,0,IF(AA$4=$F$21,$F103-SUM($Z103:Z103),MIN($F103*INDEX($AA$24:$DB$24,AA$4-$D103+1),$F103-SUM($Z103:Z103)))))</f>
        <v/>
      </c>
      <c r="AB103" s="91">
        <f t="array" ref="AB103">IF(AB$4&lt;$D103,0,IF(AB$4&gt;$F$21,0,IF(AB$4=$F$21,$F103-SUM($Z103:AA103),MIN($F103*INDEX($AA$24:$DB$24,AB$4-$D103+1),$F103-SUM($Z103:AA103)))))</f>
        <v/>
      </c>
      <c r="AC103" s="91">
        <f t="array" ref="AC103">IF(AC$4&lt;$D103,0,IF(AC$4&gt;$F$21,0,IF(AC$4=$F$21,$F103-SUM($Z103:AB103),MIN($F103*INDEX($AA$24:$DB$24,AC$4-$D103+1),$F103-SUM($Z103:AB103)))))</f>
        <v/>
      </c>
      <c r="AD103" s="91">
        <f t="array" ref="AD103">IF(AD$4&lt;$D103,0,IF(AD$4&gt;$F$21,0,IF(AD$4=$F$21,$F103-SUM($Z103:AC103),MIN($F103*INDEX($AA$24:$DB$24,AD$4-$D103+1),$F103-SUM($Z103:AC103)))))</f>
        <v/>
      </c>
      <c r="AE103" s="91">
        <f t="array" ref="AE103">IF(AE$4&lt;$D103,0,IF(AE$4&gt;$F$21,0,IF(AE$4=$F$21,$F103-SUM($Z103:AD103),MIN($F103*INDEX($AA$24:$DB$24,AE$4-$D103+1),$F103-SUM($Z103:AD103)))))</f>
        <v/>
      </c>
      <c r="AF103" s="91">
        <f t="array" ref="AF103">IF(AF$4&lt;$D103,0,IF(AF$4&gt;$F$21,0,IF(AF$4=$F$21,$F103-SUM($Z103:AE103),MIN($F103*INDEX($AA$24:$DB$24,AF$4-$D103+1),$F103-SUM($Z103:AE103)))))</f>
        <v/>
      </c>
      <c r="AG103" s="91">
        <f t="array" ref="AG103">IF(AG$4&lt;$D103,0,IF(AG$4&gt;$F$21,0,IF(AG$4=$F$21,$F103-SUM($Z103:AF103),MIN($F103*INDEX($AA$24:$DB$24,AG$4-$D103+1),$F103-SUM($Z103:AF103)))))</f>
        <v/>
      </c>
      <c r="AH103" s="91">
        <f t="array" ref="AH103">IF(AH$4&lt;$D103,0,IF(AH$4&gt;$F$21,0,IF(AH$4=$F$21,$F103-SUM($Z103:AG103),MIN($F103*INDEX($AA$24:$DB$24,AH$4-$D103+1),$F103-SUM($Z103:AG103)))))</f>
        <v/>
      </c>
      <c r="AI103" s="91">
        <f t="array" ref="AI103">IF(AI$4&lt;$D103,0,IF(AI$4&gt;$F$21,0,IF(AI$4=$F$21,$F103-SUM($Z103:AH103),MIN($F103*INDEX($AA$24:$DB$24,AI$4-$D103+1),$F103-SUM($Z103:AH103)))))</f>
        <v/>
      </c>
      <c r="AJ103" s="91">
        <f t="array" ref="AJ103">IF(AJ$4&lt;$D103,0,IF(AJ$4&gt;$F$21,0,IF(AJ$4=$F$21,$F103-SUM($Z103:AI103),MIN($F103*INDEX($AA$24:$DB$24,AJ$4-$D103+1),$F103-SUM($Z103:AI103)))))</f>
        <v/>
      </c>
      <c r="AK103" s="91">
        <f t="array" ref="AK103">IF(AK$4&lt;$D103,0,IF(AK$4&gt;$F$21,0,IF(AK$4=$F$21,$F103-SUM($Z103:AJ103),MIN($F103*INDEX($AA$24:$DB$24,AK$4-$D103+1),$F103-SUM($Z103:AJ103)))))</f>
        <v/>
      </c>
      <c r="AL103" s="91">
        <f t="array" ref="AL103">IF(AL$4&lt;$D103,0,IF(AL$4&gt;$F$21,0,IF(AL$4=$F$21,$F103-SUM($Z103:AK103),MIN($F103*INDEX($AA$24:$DB$24,AL$4-$D103+1),$F103-SUM($Z103:AK103)))))</f>
        <v/>
      </c>
      <c r="AM103" s="91">
        <f t="array" ref="AM103">IF(AM$4&lt;$D103,0,IF(AM$4&gt;$F$21,0,IF(AM$4=$F$21,$F103-SUM($Z103:AL103),MIN($F103*INDEX($AA$24:$DB$24,AM$4-$D103+1),$F103-SUM($Z103:AL103)))))</f>
        <v/>
      </c>
      <c r="AN103" s="91">
        <f t="array" ref="AN103">IF(AN$4&lt;$D103,0,IF(AN$4&gt;$F$21,0,IF(AN$4=$F$21,$F103-SUM($Z103:AM103),MIN($F103*INDEX($AA$24:$DB$24,AN$4-$D103+1),$F103-SUM($Z103:AM103)))))</f>
        <v/>
      </c>
      <c r="AO103" s="91">
        <f t="array" ref="AO103">IF(AO$4&lt;$D103,0,IF(AO$4&gt;$F$21,0,IF(AO$4=$F$21,$F103-SUM($Z103:AN103),MIN($F103*INDEX($AA$24:$DB$24,AO$4-$D103+1),$F103-SUM($Z103:AN103)))))</f>
        <v/>
      </c>
      <c r="AP103" s="91">
        <f t="array" ref="AP103">IF(AP$4&lt;$D103,0,IF(AP$4&gt;$F$21,0,IF(AP$4=$F$21,$F103-SUM($Z103:AO103),MIN($F103*INDEX($AA$24:$DB$24,AP$4-$D103+1),$F103-SUM($Z103:AO103)))))</f>
        <v/>
      </c>
      <c r="AQ103" s="91">
        <f t="array" ref="AQ103">IF(AQ$4&lt;$D103,0,IF(AQ$4&gt;$F$21,0,IF(AQ$4=$F$21,$F103-SUM($Z103:AP103),MIN($F103*INDEX($AA$24:$DB$24,AQ$4-$D103+1),$F103-SUM($Z103:AP103)))))</f>
        <v/>
      </c>
      <c r="AR103" s="91">
        <f t="array" ref="AR103">IF(AR$4&lt;$D103,0,IF(AR$4&gt;$F$21,0,IF(AR$4=$F$21,$F103-SUM($Z103:AQ103),MIN($F103*INDEX($AA$24:$DB$24,AR$4-$D103+1),$F103-SUM($Z103:AQ103)))))</f>
        <v/>
      </c>
      <c r="AS103" s="91">
        <f t="array" ref="AS103">IF(AS$4&lt;$D103,0,IF(AS$4&gt;$F$21,0,IF(AS$4=$F$21,$F103-SUM($Z103:AR103),MIN($F103*INDEX($AA$24:$DB$24,AS$4-$D103+1),$F103-SUM($Z103:AR103)))))</f>
        <v/>
      </c>
      <c r="AT103" s="91">
        <f t="array" ref="AT103">IF(AT$4&lt;$D103,0,IF(AT$4&gt;$F$21,0,IF(AT$4=$F$21,$F103-SUM($Z103:AS103),MIN($F103*INDEX($AA$24:$DB$24,AT$4-$D103+1),$F103-SUM($Z103:AS103)))))</f>
        <v/>
      </c>
      <c r="AU103" s="91">
        <f t="array" ref="AU103">IF(AU$4&lt;$D103,0,IF(AU$4&gt;$F$21,0,IF(AU$4=$F$21,$F103-SUM($Z103:AT103),MIN($F103*INDEX($AA$24:$DB$24,AU$4-$D103+1),$F103-SUM($Z103:AT103)))))</f>
        <v/>
      </c>
      <c r="AV103" s="91">
        <f t="array" ref="AV103">IF(AV$4&lt;$D103,0,IF(AV$4&gt;$F$21,0,IF(AV$4=$F$21,$F103-SUM($Z103:AU103),MIN($F103*INDEX($AA$24:$DB$24,AV$4-$D103+1),$F103-SUM($Z103:AU103)))))</f>
        <v/>
      </c>
      <c r="AW103" s="91">
        <f t="array" ref="AW103">IF(AW$4&lt;$D103,0,IF(AW$4&gt;$F$21,0,IF(AW$4=$F$21,$F103-SUM($Z103:AV103),MIN($F103*INDEX($AA$24:$DB$24,AW$4-$D103+1),$F103-SUM($Z103:AV103)))))</f>
        <v/>
      </c>
      <c r="AX103" s="91">
        <f t="array" ref="AX103">IF(AX$4&lt;$D103,0,IF(AX$4&gt;$F$21,0,IF(AX$4=$F$21,$F103-SUM($Z103:AW103),MIN($F103*INDEX($AA$24:$DB$24,AX$4-$D103+1),$F103-SUM($Z103:AW103)))))</f>
        <v/>
      </c>
      <c r="AY103" s="91">
        <f t="array" ref="AY103">IF(AY$4&lt;$D103,0,IF(AY$4&gt;$F$21,0,IF(AY$4=$F$21,$F103-SUM($Z103:AX103),MIN($F103*INDEX($AA$24:$DB$24,AY$4-$D103+1),$F103-SUM($Z103:AX103)))))</f>
        <v/>
      </c>
      <c r="AZ103" s="91">
        <f t="array" ref="AZ103">IF(AZ$4&lt;$D103,0,IF(AZ$4&gt;$F$21,0,IF(AZ$4=$F$21,$F103-SUM($Z103:AY103),MIN($F103*INDEX($AA$24:$DB$24,AZ$4-$D103+1),$F103-SUM($Z103:AY103)))))</f>
        <v/>
      </c>
      <c r="BA103" s="91">
        <f t="array" ref="BA103">IF(BA$4&lt;$D103,0,IF(BA$4&gt;$F$21,0,IF(BA$4=$F$21,$F103-SUM($Z103:AZ103),MIN($F103*INDEX($AA$24:$DB$24,BA$4-$D103+1),$F103-SUM($Z103:AZ103)))))</f>
        <v/>
      </c>
      <c r="BB103" s="91">
        <f t="array" ref="BB103">IF(BB$4&lt;$D103,0,IF(BB$4&gt;$F$21,0,IF(BB$4=$F$21,$F103-SUM($Z103:BA103),MIN($F103*INDEX($AA$24:$DB$24,BB$4-$D103+1),$F103-SUM($Z103:BA103)))))</f>
        <v/>
      </c>
      <c r="BC103" s="91">
        <f t="array" ref="BC103">IF(BC$4&lt;$D103,0,IF(BC$4&gt;$F$21,0,IF(BC$4=$F$21,$F103-SUM($Z103:BB103),MIN($F103*INDEX($AA$24:$DB$24,BC$4-$D103+1),$F103-SUM($Z103:BB103)))))</f>
        <v/>
      </c>
      <c r="BD103" s="91">
        <f t="array" ref="BD103">IF(BD$4&lt;$D103,0,IF(BD$4&gt;$F$21,0,IF(BD$4=$F$21,$F103-SUM($Z103:BC103),MIN($F103*INDEX($AA$24:$DB$24,BD$4-$D103+1),$F103-SUM($Z103:BC103)))))</f>
        <v/>
      </c>
      <c r="BE103" s="91">
        <f t="array" ref="BE103">IF(BE$4&lt;$D103,0,IF(BE$4&gt;$F$21,0,IF(BE$4=$F$21,$F103-SUM($Z103:BD103),MIN($F103*INDEX($AA$24:$DB$24,BE$4-$D103+1),$F103-SUM($Z103:BD103)))))</f>
        <v/>
      </c>
      <c r="BF103" s="91">
        <f t="array" ref="BF103">IF(BF$4&lt;$D103,0,IF(BF$4&gt;$F$21,0,IF(BF$4=$F$21,$F103-SUM($Z103:BE103),MIN($F103*INDEX($AA$24:$DB$24,BF$4-$D103+1),$F103-SUM($Z103:BE103)))))</f>
        <v/>
      </c>
      <c r="BG103" s="91">
        <f t="array" ref="BG103">IF(BG$4&lt;$D103,0,IF(BG$4&gt;$F$21,0,IF(BG$4=$F$21,$F103-SUM($Z103:BF103),MIN($F103*INDEX($AA$24:$DB$24,BG$4-$D103+1),$F103-SUM($Z103:BF103)))))</f>
        <v/>
      </c>
      <c r="BH103" s="91">
        <f t="array" ref="BH103">IF(BH$4&lt;$D103,0,IF(BH$4&gt;$F$21,0,IF(BH$4=$F$21,$F103-SUM($Z103:BG103),MIN($F103*INDEX($AA$24:$DB$24,BH$4-$D103+1),$F103-SUM($Z103:BG103)))))</f>
        <v/>
      </c>
      <c r="BI103" s="91">
        <f t="array" ref="BI103">IF(BI$4&lt;$D103,0,IF(BI$4&gt;$F$21,0,IF(BI$4=$F$21,$F103-SUM($Z103:BH103),MIN($F103*INDEX($AA$24:$DB$24,BI$4-$D103+1),$F103-SUM($Z103:BH103)))))</f>
        <v/>
      </c>
      <c r="BJ103" s="91">
        <f t="array" ref="BJ103">IF(BJ$4&lt;$D103,0,IF(BJ$4&gt;$F$21,0,IF(BJ$4=$F$21,$F103-SUM($Z103:BI103),MIN($F103*INDEX($AA$24:$DB$24,BJ$4-$D103+1),$F103-SUM($Z103:BI103)))))</f>
        <v/>
      </c>
      <c r="BK103" s="91">
        <f t="array" ref="BK103">IF(BK$4&lt;$D103,0,IF(BK$4&gt;$F$21,0,IF(BK$4=$F$21,$F103-SUM($Z103:BJ103),MIN($F103*INDEX($AA$24:$DB$24,BK$4-$D103+1),$F103-SUM($Z103:BJ103)))))</f>
        <v/>
      </c>
      <c r="BL103" s="91">
        <f t="array" ref="BL103">IF(BL$4&lt;$D103,0,IF(BL$4&gt;$F$21,0,IF(BL$4=$F$21,$F103-SUM($Z103:BK103),MIN($F103*INDEX($AA$24:$DB$24,BL$4-$D103+1),$F103-SUM($Z103:BK103)))))</f>
        <v/>
      </c>
      <c r="BM103" s="91">
        <f t="array" ref="BM103">IF(BM$4&lt;$D103,0,IF(BM$4&gt;$F$21,0,IF(BM$4=$F$21,$F103-SUM($Z103:BL103),MIN($F103*INDEX($AA$24:$DB$24,BM$4-$D103+1),$F103-SUM($Z103:BL103)))))</f>
        <v/>
      </c>
      <c r="BN103" s="91">
        <f t="array" ref="BN103">IF(BN$4&lt;$D103,0,IF(BN$4&gt;$F$21,0,IF(BN$4=$F$21,$F103-SUM($Z103:BM103),MIN($F103*INDEX($AA$24:$DB$24,BN$4-$D103+1),$F103-SUM($Z103:BM103)))))</f>
        <v/>
      </c>
      <c r="BO103" s="91">
        <f t="array" ref="BO103">IF(BO$4&lt;$D103,0,IF(BO$4&gt;$F$21,0,IF(BO$4=$F$21,$F103-SUM($Z103:BN103),MIN($F103*INDEX($AA$24:$DB$24,BO$4-$D103+1),$F103-SUM($Z103:BN103)))))</f>
        <v/>
      </c>
      <c r="BP103" s="91">
        <f t="array" ref="BP103">IF(BP$4&lt;$D103,0,IF(BP$4&gt;$F$21,0,IF(BP$4=$F$21,$F103-SUM($Z103:BO103),MIN($F103*INDEX($AA$24:$DB$24,BP$4-$D103+1),$F103-SUM($Z103:BO103)))))</f>
        <v/>
      </c>
      <c r="BQ103" s="91">
        <f t="array" ref="BQ103">IF(BQ$4&lt;$D103,0,IF(BQ$4&gt;$F$21,0,IF(BQ$4=$F$21,$F103-SUM($Z103:BP103),MIN($F103*INDEX($AA$24:$DB$24,BQ$4-$D103+1),$F103-SUM($Z103:BP103)))))</f>
        <v/>
      </c>
      <c r="BR103" s="91">
        <f t="array" ref="BR103">IF(BR$4&lt;$D103,0,IF(BR$4&gt;$F$21,0,IF(BR$4=$F$21,$F103-SUM($Z103:BQ103),MIN($F103*INDEX($AA$24:$DB$24,BR$4-$D103+1),$F103-SUM($Z103:BQ103)))))</f>
        <v/>
      </c>
      <c r="BS103" s="91">
        <f t="array" ref="BS103">IF(BS$4&lt;$D103,0,IF(BS$4&gt;$F$21,0,IF(BS$4=$F$21,$F103-SUM($Z103:BR103),MIN($F103*INDEX($AA$24:$DB$24,BS$4-$D103+1),$F103-SUM($Z103:BR103)))))</f>
        <v/>
      </c>
      <c r="BT103" s="91">
        <f t="array" ref="BT103">IF(BT$4&lt;$D103,0,IF(BT$4&gt;$F$21,0,IF(BT$4=$F$21,$F103-SUM($Z103:BS103),MIN($F103*INDEX($AA$24:$DB$24,BT$4-$D103+1),$F103-SUM($Z103:BS103)))))</f>
        <v/>
      </c>
      <c r="BU103" s="91">
        <f t="array" ref="BU103">IF(BU$4&lt;$D103,0,IF(BU$4&gt;$F$21,0,IF(BU$4=$F$21,$F103-SUM($Z103:BT103),MIN($F103*INDEX($AA$24:$DB$24,BU$4-$D103+1),$F103-SUM($Z103:BT103)))))</f>
        <v/>
      </c>
      <c r="BV103" s="91">
        <f t="array" ref="BV103">IF(BV$4&lt;$D103,0,IF(BV$4&gt;$F$21,0,IF(BV$4=$F$21,$F103-SUM($Z103:BU103),MIN($F103*INDEX($AA$24:$DB$24,BV$4-$D103+1),$F103-SUM($Z103:BU103)))))</f>
        <v/>
      </c>
      <c r="BW103" s="91">
        <f t="array" ref="BW103">IF(BW$4&lt;$D103,0,IF(BW$4&gt;$F$21,0,IF(BW$4=$F$21,$F103-SUM($Z103:BV103),MIN($F103*INDEX($AA$24:$DB$24,BW$4-$D103+1),$F103-SUM($Z103:BV103)))))</f>
        <v/>
      </c>
      <c r="BX103" s="91">
        <f t="array" ref="BX103">IF(BX$4&lt;$D103,0,IF(BX$4&gt;$F$21,0,IF(BX$4=$F$21,$F103-SUM($Z103:BW103),MIN($F103*INDEX($AA$24:$DB$24,BX$4-$D103+1),$F103-SUM($Z103:BW103)))))</f>
        <v/>
      </c>
      <c r="BY103" s="91">
        <f t="array" ref="BY103">IF(BY$4&lt;$D103,0,IF(BY$4&gt;$F$21,0,IF(BY$4=$F$21,$F103-SUM($Z103:BX103),MIN($F103*INDEX($AA$24:$DB$24,BY$4-$D103+1),$F103-SUM($Z103:BX103)))))</f>
        <v/>
      </c>
      <c r="BZ103" s="91">
        <f t="array" ref="BZ103">IF(BZ$4&lt;$D103,0,IF(BZ$4&gt;$F$21,0,IF(BZ$4=$F$21,$F103-SUM($Z103:BY103),MIN($F103*INDEX($AA$24:$DB$24,BZ$4-$D103+1),$F103-SUM($Z103:BY103)))))</f>
        <v/>
      </c>
      <c r="CA103" s="91">
        <f t="array" ref="CA103">IF(CA$4&lt;$D103,0,IF(CA$4&gt;$F$21,0,IF(CA$4=$F$21,$F103-SUM($Z103:BZ103),MIN($F103*INDEX($AA$24:$DB$24,CA$4-$D103+1),$F103-SUM($Z103:BZ103)))))</f>
        <v/>
      </c>
      <c r="CB103" s="91">
        <f t="array" ref="CB103">IF(CB$4&lt;$D103,0,IF(CB$4&gt;$F$21,0,IF(CB$4=$F$21,$F103-SUM($Z103:CA103),MIN($F103*INDEX($AA$24:$DB$24,CB$4-$D103+1),$F103-SUM($Z103:CA103)))))</f>
        <v/>
      </c>
      <c r="CC103" s="91">
        <f t="array" ref="CC103">IF(CC$4&lt;$D103,0,IF(CC$4&gt;$F$21,0,IF(CC$4=$F$21,$F103-SUM($Z103:CB103),MIN($F103*INDEX($AA$24:$DB$24,CC$4-$D103+1),$F103-SUM($Z103:CB103)))))</f>
        <v/>
      </c>
      <c r="CD103" s="91">
        <f t="array" ref="CD103">IF(CD$4&lt;$D103,0,IF(CD$4&gt;$F$21,0,IF(CD$4=$F$21,$F103-SUM($Z103:CC103),MIN($F103*INDEX($AA$24:$DB$24,CD$4-$D103+1),$F103-SUM($Z103:CC103)))))</f>
        <v/>
      </c>
      <c r="CE103" s="91">
        <f t="array" ref="CE103">IF(CE$4&lt;$D103,0,IF(CE$4&gt;$F$21,0,IF(CE$4=$F$21,$F103-SUM($Z103:CD103),MIN($F103*INDEX($AA$24:$DB$24,CE$4-$D103+1),$F103-SUM($Z103:CD103)))))</f>
        <v/>
      </c>
      <c r="CF103" s="91">
        <f t="array" ref="CF103">IF(CF$4&lt;$D103,0,IF(CF$4&gt;$F$21,0,IF(CF$4=$F$21,$F103-SUM($Z103:CE103),MIN($F103*INDEX($AA$24:$DB$24,CF$4-$D103+1),$F103-SUM($Z103:CE103)))))</f>
        <v/>
      </c>
      <c r="CG103" s="91">
        <f t="array" ref="CG103">IF(CG$4&lt;$D103,0,IF(CG$4&gt;$F$21,0,IF(CG$4=$F$21,$F103-SUM($Z103:CF103),MIN($F103*INDEX($AA$24:$DB$24,CG$4-$D103+1),$F103-SUM($Z103:CF103)))))</f>
        <v/>
      </c>
      <c r="CH103" s="91">
        <f t="array" ref="CH103">IF(CH$4&lt;$D103,0,IF(CH$4&gt;$F$21,0,IF(CH$4=$F$21,$F103-SUM($Z103:CG103),MIN($F103*INDEX($AA$24:$DB$24,CH$4-$D103+1),$F103-SUM($Z103:CG103)))))</f>
        <v/>
      </c>
      <c r="CI103" s="91">
        <f t="array" ref="CI103">IF(CI$4&lt;$D103,0,IF(CI$4&gt;$F$21,0,IF(CI$4=$F$21,$F103-SUM($Z103:CH103),MIN($F103*INDEX($AA$24:$DB$24,CI$4-$D103+1),$F103-SUM($Z103:CH103)))))</f>
        <v/>
      </c>
      <c r="CJ103" s="91">
        <f t="array" ref="CJ103">IF(CJ$4&lt;$D103,0,IF(CJ$4&gt;$F$21,0,IF(CJ$4=$F$21,$F103-SUM($Z103:CI103),MIN($F103*INDEX($AA$24:$DB$24,CJ$4-$D103+1),$F103-SUM($Z103:CI103)))))</f>
        <v/>
      </c>
      <c r="CK103" s="91">
        <f t="array" ref="CK103">IF(CK$4&lt;$D103,0,IF(CK$4&gt;$F$21,0,IF(CK$4=$F$21,$F103-SUM($Z103:CJ103),MIN($F103*INDEX($AA$24:$DB$24,CK$4-$D103+1),$F103-SUM($Z103:CJ103)))))</f>
        <v/>
      </c>
      <c r="CL103" s="91">
        <f t="array" ref="CL103">IF(CL$4&lt;$D103,0,IF(CL$4&gt;$F$21,0,IF(CL$4=$F$21,$F103-SUM($Z103:CK103),MIN($F103*INDEX($AA$24:$DB$24,CL$4-$D103+1),$F103-SUM($Z103:CK103)))))</f>
        <v/>
      </c>
      <c r="CM103" s="91">
        <f t="array" ref="CM103">IF(CM$4&lt;$D103,0,IF(CM$4&gt;$F$21,0,IF(CM$4=$F$21,$F103-SUM($Z103:CL103),MIN($F103*INDEX($AA$24:$DB$24,CM$4-$D103+1),$F103-SUM($Z103:CL103)))))</f>
        <v/>
      </c>
      <c r="CN103" s="91">
        <f t="array" ref="CN103">IF(CN$4&lt;$D103,0,IF(CN$4&gt;$F$21,0,IF(CN$4=$F$21,$F103-SUM($Z103:CM103),MIN($F103*INDEX($AA$24:$DB$24,CN$4-$D103+1),$F103-SUM($Z103:CM103)))))</f>
        <v/>
      </c>
      <c r="CO103" s="91">
        <f t="array" ref="CO103">IF(CO$4&lt;$D103,0,IF(CO$4&gt;$F$21,0,IF(CO$4=$F$21,$F103-SUM($Z103:CN103),MIN($F103*INDEX($AA$24:$DB$24,CO$4-$D103+1),$F103-SUM($Z103:CN103)))))</f>
        <v/>
      </c>
      <c r="CP103" s="91">
        <f t="array" ref="CP103">IF(CP$4&lt;$D103,0,IF(CP$4&gt;$F$21,0,IF(CP$4=$F$21,$F103-SUM($Z103:CO103),MIN($F103*INDEX($AA$24:$DB$24,CP$4-$D103+1),$F103-SUM($Z103:CO103)))))</f>
        <v/>
      </c>
      <c r="CQ103" s="91">
        <f t="array" ref="CQ103">IF(CQ$4&lt;$D103,0,IF(CQ$4&gt;$F$21,0,IF(CQ$4=$F$21,$F103-SUM($Z103:CP103),MIN($F103*INDEX($AA$24:$DB$24,CQ$4-$D103+1),$F103-SUM($Z103:CP103)))))</f>
        <v/>
      </c>
      <c r="CR103" s="91">
        <f t="array" ref="CR103">IF(CR$4&lt;$D103,0,IF(CR$4&gt;$F$21,0,IF(CR$4=$F$21,$F103-SUM($Z103:CQ103),MIN($F103*INDEX($AA$24:$DB$24,CR$4-$D103+1),$F103-SUM($Z103:CQ103)))))</f>
        <v/>
      </c>
      <c r="CS103" s="91">
        <f t="array" ref="CS103">IF(CS$4&lt;$D103,0,IF(CS$4&gt;$F$21,0,IF(CS$4=$F$21,$F103-SUM($Z103:CR103),MIN($F103*INDEX($AA$24:$DB$24,CS$4-$D103+1),$F103-SUM($Z103:CR103)))))</f>
        <v/>
      </c>
      <c r="CT103" s="91">
        <f t="array" ref="CT103">IF(CT$4&lt;$D103,0,IF(CT$4&gt;$F$21,0,IF(CT$4=$F$21,$F103-SUM($Z103:CS103),MIN($F103*INDEX($AA$24:$DB$24,CT$4-$D103+1),$F103-SUM($Z103:CS103)))))</f>
        <v/>
      </c>
      <c r="CU103" s="91">
        <f t="array" ref="CU103">IF(CU$4&lt;$D103,0,IF(CU$4&gt;$F$21,0,IF(CU$4=$F$21,$F103-SUM($Z103:CT103),MIN($F103*INDEX($AA$24:$DB$24,CU$4-$D103+1),$F103-SUM($Z103:CT103)))))</f>
        <v/>
      </c>
      <c r="CV103" s="91">
        <f t="array" ref="CV103">IF(CV$4&lt;$D103,0,IF(CV$4&gt;$F$21,0,IF(CV$4=$F$21,$F103-SUM($Z103:CU103),MIN($F103*INDEX($AA$24:$DB$24,CV$4-$D103+1),$F103-SUM($Z103:CU103)))))</f>
        <v/>
      </c>
      <c r="CW103" s="91">
        <f t="array" ref="CW103">IF(CW$4&lt;$D103,0,IF(CW$4&gt;$F$21,0,IF(CW$4=$F$21,$F103-SUM($Z103:CV103),MIN($F103*INDEX($AA$24:$DB$24,CW$4-$D103+1),$F103-SUM($Z103:CV103)))))</f>
        <v/>
      </c>
      <c r="CX103" s="91">
        <f t="array" ref="CX103">IF(CX$4&lt;$D103,0,IF(CX$4&gt;$F$21,0,IF(CX$4=$F$21,$F103-SUM($Z103:CW103),MIN($F103*INDEX($AA$24:$DB$24,CX$4-$D103+1),$F103-SUM($Z103:CW103)))))</f>
        <v/>
      </c>
      <c r="CY103" s="91">
        <f t="array" ref="CY103">IF(CY$4&lt;$D103,0,IF(CY$4&gt;$F$21,0,IF(CY$4=$F$21,$F103-SUM($Z103:CX103),MIN($F103*INDEX($AA$24:$DB$24,CY$4-$D103+1),$F103-SUM($Z103:CX103)))))</f>
        <v/>
      </c>
      <c r="CZ103" s="91">
        <f t="array" ref="CZ103">IF(CZ$4&lt;$D103,0,IF(CZ$4&gt;$F$21,0,IF(CZ$4=$F$21,$F103-SUM($Z103:CY103),MIN($F103*INDEX($AA$24:$DB$24,CZ$4-$D103+1),$F103-SUM($Z103:CY103)))))</f>
        <v/>
      </c>
      <c r="DA103" s="91">
        <f t="array" ref="DA103">IF(DA$4&lt;$D103,0,IF(DA$4&gt;$F$21,0,IF(DA$4=$F$21,$F103-SUM($Z103:CZ103),MIN($F103*INDEX($AA$24:$DB$24,DA$4-$D103+1),$F103-SUM($Z103:CZ103)))))</f>
        <v/>
      </c>
      <c r="DB103" s="91">
        <f t="array" ref="DB103">IF(DB$4&lt;$D103,0,IF(DB$4&gt;$F$21,0,IF(DB$4=$F$21,$F103-SUM($Z103:DA103),MIN($F103*INDEX($AA$24:$DB$24,DB$4-$D103+1),$F103-SUM($Z103:DA103)))))</f>
        <v/>
      </c>
    </row>
    <row r="104" outlineLevel="3">
      <c r="D104" s="2" t="n">
        <v>79</v>
      </c>
      <c r="E104" s="2" t="inlineStr">
        <is>
          <t>Total Capex Year 79</t>
        </is>
      </c>
      <c r="F104" s="87" t="n">
        <v>0</v>
      </c>
      <c r="G104" s="87">
        <f>SUM(AA104:DB104)-F104</f>
        <v/>
      </c>
      <c r="AA104" s="91">
        <f t="array" ref="AA104">IF(AA$4&lt;$D104,0,IF(AA$4&gt;$F$21,0,IF(AA$4=$F$21,$F104-SUM($Z104:Z104),MIN($F104*INDEX($AA$24:$DB$24,AA$4-$D104+1),$F104-SUM($Z104:Z104)))))</f>
        <v/>
      </c>
      <c r="AB104" s="91">
        <f t="array" ref="AB104">IF(AB$4&lt;$D104,0,IF(AB$4&gt;$F$21,0,IF(AB$4=$F$21,$F104-SUM($Z104:AA104),MIN($F104*INDEX($AA$24:$DB$24,AB$4-$D104+1),$F104-SUM($Z104:AA104)))))</f>
        <v/>
      </c>
      <c r="AC104" s="91">
        <f t="array" ref="AC104">IF(AC$4&lt;$D104,0,IF(AC$4&gt;$F$21,0,IF(AC$4=$F$21,$F104-SUM($Z104:AB104),MIN($F104*INDEX($AA$24:$DB$24,AC$4-$D104+1),$F104-SUM($Z104:AB104)))))</f>
        <v/>
      </c>
      <c r="AD104" s="91">
        <f t="array" ref="AD104">IF(AD$4&lt;$D104,0,IF(AD$4&gt;$F$21,0,IF(AD$4=$F$21,$F104-SUM($Z104:AC104),MIN($F104*INDEX($AA$24:$DB$24,AD$4-$D104+1),$F104-SUM($Z104:AC104)))))</f>
        <v/>
      </c>
      <c r="AE104" s="91">
        <f t="array" ref="AE104">IF(AE$4&lt;$D104,0,IF(AE$4&gt;$F$21,0,IF(AE$4=$F$21,$F104-SUM($Z104:AD104),MIN($F104*INDEX($AA$24:$DB$24,AE$4-$D104+1),$F104-SUM($Z104:AD104)))))</f>
        <v/>
      </c>
      <c r="AF104" s="91">
        <f t="array" ref="AF104">IF(AF$4&lt;$D104,0,IF(AF$4&gt;$F$21,0,IF(AF$4=$F$21,$F104-SUM($Z104:AE104),MIN($F104*INDEX($AA$24:$DB$24,AF$4-$D104+1),$F104-SUM($Z104:AE104)))))</f>
        <v/>
      </c>
      <c r="AG104" s="91">
        <f t="array" ref="AG104">IF(AG$4&lt;$D104,0,IF(AG$4&gt;$F$21,0,IF(AG$4=$F$21,$F104-SUM($Z104:AF104),MIN($F104*INDEX($AA$24:$DB$24,AG$4-$D104+1),$F104-SUM($Z104:AF104)))))</f>
        <v/>
      </c>
      <c r="AH104" s="91">
        <f t="array" ref="AH104">IF(AH$4&lt;$D104,0,IF(AH$4&gt;$F$21,0,IF(AH$4=$F$21,$F104-SUM($Z104:AG104),MIN($F104*INDEX($AA$24:$DB$24,AH$4-$D104+1),$F104-SUM($Z104:AG104)))))</f>
        <v/>
      </c>
      <c r="AI104" s="91">
        <f t="array" ref="AI104">IF(AI$4&lt;$D104,0,IF(AI$4&gt;$F$21,0,IF(AI$4=$F$21,$F104-SUM($Z104:AH104),MIN($F104*INDEX($AA$24:$DB$24,AI$4-$D104+1),$F104-SUM($Z104:AH104)))))</f>
        <v/>
      </c>
      <c r="AJ104" s="91">
        <f t="array" ref="AJ104">IF(AJ$4&lt;$D104,0,IF(AJ$4&gt;$F$21,0,IF(AJ$4=$F$21,$F104-SUM($Z104:AI104),MIN($F104*INDEX($AA$24:$DB$24,AJ$4-$D104+1),$F104-SUM($Z104:AI104)))))</f>
        <v/>
      </c>
      <c r="AK104" s="91">
        <f t="array" ref="AK104">IF(AK$4&lt;$D104,0,IF(AK$4&gt;$F$21,0,IF(AK$4=$F$21,$F104-SUM($Z104:AJ104),MIN($F104*INDEX($AA$24:$DB$24,AK$4-$D104+1),$F104-SUM($Z104:AJ104)))))</f>
        <v/>
      </c>
      <c r="AL104" s="91">
        <f t="array" ref="AL104">IF(AL$4&lt;$D104,0,IF(AL$4&gt;$F$21,0,IF(AL$4=$F$21,$F104-SUM($Z104:AK104),MIN($F104*INDEX($AA$24:$DB$24,AL$4-$D104+1),$F104-SUM($Z104:AK104)))))</f>
        <v/>
      </c>
      <c r="AM104" s="91">
        <f t="array" ref="AM104">IF(AM$4&lt;$D104,0,IF(AM$4&gt;$F$21,0,IF(AM$4=$F$21,$F104-SUM($Z104:AL104),MIN($F104*INDEX($AA$24:$DB$24,AM$4-$D104+1),$F104-SUM($Z104:AL104)))))</f>
        <v/>
      </c>
      <c r="AN104" s="91">
        <f t="array" ref="AN104">IF(AN$4&lt;$D104,0,IF(AN$4&gt;$F$21,0,IF(AN$4=$F$21,$F104-SUM($Z104:AM104),MIN($F104*INDEX($AA$24:$DB$24,AN$4-$D104+1),$F104-SUM($Z104:AM104)))))</f>
        <v/>
      </c>
      <c r="AO104" s="91">
        <f t="array" ref="AO104">IF(AO$4&lt;$D104,0,IF(AO$4&gt;$F$21,0,IF(AO$4=$F$21,$F104-SUM($Z104:AN104),MIN($F104*INDEX($AA$24:$DB$24,AO$4-$D104+1),$F104-SUM($Z104:AN104)))))</f>
        <v/>
      </c>
      <c r="AP104" s="91">
        <f t="array" ref="AP104">IF(AP$4&lt;$D104,0,IF(AP$4&gt;$F$21,0,IF(AP$4=$F$21,$F104-SUM($Z104:AO104),MIN($F104*INDEX($AA$24:$DB$24,AP$4-$D104+1),$F104-SUM($Z104:AO104)))))</f>
        <v/>
      </c>
      <c r="AQ104" s="91">
        <f t="array" ref="AQ104">IF(AQ$4&lt;$D104,0,IF(AQ$4&gt;$F$21,0,IF(AQ$4=$F$21,$F104-SUM($Z104:AP104),MIN($F104*INDEX($AA$24:$DB$24,AQ$4-$D104+1),$F104-SUM($Z104:AP104)))))</f>
        <v/>
      </c>
      <c r="AR104" s="91">
        <f t="array" ref="AR104">IF(AR$4&lt;$D104,0,IF(AR$4&gt;$F$21,0,IF(AR$4=$F$21,$F104-SUM($Z104:AQ104),MIN($F104*INDEX($AA$24:$DB$24,AR$4-$D104+1),$F104-SUM($Z104:AQ104)))))</f>
        <v/>
      </c>
      <c r="AS104" s="91">
        <f t="array" ref="AS104">IF(AS$4&lt;$D104,0,IF(AS$4&gt;$F$21,0,IF(AS$4=$F$21,$F104-SUM($Z104:AR104),MIN($F104*INDEX($AA$24:$DB$24,AS$4-$D104+1),$F104-SUM($Z104:AR104)))))</f>
        <v/>
      </c>
      <c r="AT104" s="91">
        <f t="array" ref="AT104">IF(AT$4&lt;$D104,0,IF(AT$4&gt;$F$21,0,IF(AT$4=$F$21,$F104-SUM($Z104:AS104),MIN($F104*INDEX($AA$24:$DB$24,AT$4-$D104+1),$F104-SUM($Z104:AS104)))))</f>
        <v/>
      </c>
      <c r="AU104" s="91">
        <f t="array" ref="AU104">IF(AU$4&lt;$D104,0,IF(AU$4&gt;$F$21,0,IF(AU$4=$F$21,$F104-SUM($Z104:AT104),MIN($F104*INDEX($AA$24:$DB$24,AU$4-$D104+1),$F104-SUM($Z104:AT104)))))</f>
        <v/>
      </c>
      <c r="AV104" s="91">
        <f t="array" ref="AV104">IF(AV$4&lt;$D104,0,IF(AV$4&gt;$F$21,0,IF(AV$4=$F$21,$F104-SUM($Z104:AU104),MIN($F104*INDEX($AA$24:$DB$24,AV$4-$D104+1),$F104-SUM($Z104:AU104)))))</f>
        <v/>
      </c>
      <c r="AW104" s="91">
        <f t="array" ref="AW104">IF(AW$4&lt;$D104,0,IF(AW$4&gt;$F$21,0,IF(AW$4=$F$21,$F104-SUM($Z104:AV104),MIN($F104*INDEX($AA$24:$DB$24,AW$4-$D104+1),$F104-SUM($Z104:AV104)))))</f>
        <v/>
      </c>
      <c r="AX104" s="91">
        <f t="array" ref="AX104">IF(AX$4&lt;$D104,0,IF(AX$4&gt;$F$21,0,IF(AX$4=$F$21,$F104-SUM($Z104:AW104),MIN($F104*INDEX($AA$24:$DB$24,AX$4-$D104+1),$F104-SUM($Z104:AW104)))))</f>
        <v/>
      </c>
      <c r="AY104" s="91">
        <f t="array" ref="AY104">IF(AY$4&lt;$D104,0,IF(AY$4&gt;$F$21,0,IF(AY$4=$F$21,$F104-SUM($Z104:AX104),MIN($F104*INDEX($AA$24:$DB$24,AY$4-$D104+1),$F104-SUM($Z104:AX104)))))</f>
        <v/>
      </c>
      <c r="AZ104" s="91">
        <f t="array" ref="AZ104">IF(AZ$4&lt;$D104,0,IF(AZ$4&gt;$F$21,0,IF(AZ$4=$F$21,$F104-SUM($Z104:AY104),MIN($F104*INDEX($AA$24:$DB$24,AZ$4-$D104+1),$F104-SUM($Z104:AY104)))))</f>
        <v/>
      </c>
      <c r="BA104" s="91">
        <f t="array" ref="BA104">IF(BA$4&lt;$D104,0,IF(BA$4&gt;$F$21,0,IF(BA$4=$F$21,$F104-SUM($Z104:AZ104),MIN($F104*INDEX($AA$24:$DB$24,BA$4-$D104+1),$F104-SUM($Z104:AZ104)))))</f>
        <v/>
      </c>
      <c r="BB104" s="91">
        <f t="array" ref="BB104">IF(BB$4&lt;$D104,0,IF(BB$4&gt;$F$21,0,IF(BB$4=$F$21,$F104-SUM($Z104:BA104),MIN($F104*INDEX($AA$24:$DB$24,BB$4-$D104+1),$F104-SUM($Z104:BA104)))))</f>
        <v/>
      </c>
      <c r="BC104" s="91">
        <f t="array" ref="BC104">IF(BC$4&lt;$D104,0,IF(BC$4&gt;$F$21,0,IF(BC$4=$F$21,$F104-SUM($Z104:BB104),MIN($F104*INDEX($AA$24:$DB$24,BC$4-$D104+1),$F104-SUM($Z104:BB104)))))</f>
        <v/>
      </c>
      <c r="BD104" s="91">
        <f t="array" ref="BD104">IF(BD$4&lt;$D104,0,IF(BD$4&gt;$F$21,0,IF(BD$4=$F$21,$F104-SUM($Z104:BC104),MIN($F104*INDEX($AA$24:$DB$24,BD$4-$D104+1),$F104-SUM($Z104:BC104)))))</f>
        <v/>
      </c>
      <c r="BE104" s="91">
        <f t="array" ref="BE104">IF(BE$4&lt;$D104,0,IF(BE$4&gt;$F$21,0,IF(BE$4=$F$21,$F104-SUM($Z104:BD104),MIN($F104*INDEX($AA$24:$DB$24,BE$4-$D104+1),$F104-SUM($Z104:BD104)))))</f>
        <v/>
      </c>
      <c r="BF104" s="91">
        <f t="array" ref="BF104">IF(BF$4&lt;$D104,0,IF(BF$4&gt;$F$21,0,IF(BF$4=$F$21,$F104-SUM($Z104:BE104),MIN($F104*INDEX($AA$24:$DB$24,BF$4-$D104+1),$F104-SUM($Z104:BE104)))))</f>
        <v/>
      </c>
      <c r="BG104" s="91">
        <f t="array" ref="BG104">IF(BG$4&lt;$D104,0,IF(BG$4&gt;$F$21,0,IF(BG$4=$F$21,$F104-SUM($Z104:BF104),MIN($F104*INDEX($AA$24:$DB$24,BG$4-$D104+1),$F104-SUM($Z104:BF104)))))</f>
        <v/>
      </c>
      <c r="BH104" s="91">
        <f t="array" ref="BH104">IF(BH$4&lt;$D104,0,IF(BH$4&gt;$F$21,0,IF(BH$4=$F$21,$F104-SUM($Z104:BG104),MIN($F104*INDEX($AA$24:$DB$24,BH$4-$D104+1),$F104-SUM($Z104:BG104)))))</f>
        <v/>
      </c>
      <c r="BI104" s="91">
        <f t="array" ref="BI104">IF(BI$4&lt;$D104,0,IF(BI$4&gt;$F$21,0,IF(BI$4=$F$21,$F104-SUM($Z104:BH104),MIN($F104*INDEX($AA$24:$DB$24,BI$4-$D104+1),$F104-SUM($Z104:BH104)))))</f>
        <v/>
      </c>
      <c r="BJ104" s="91">
        <f t="array" ref="BJ104">IF(BJ$4&lt;$D104,0,IF(BJ$4&gt;$F$21,0,IF(BJ$4=$F$21,$F104-SUM($Z104:BI104),MIN($F104*INDEX($AA$24:$DB$24,BJ$4-$D104+1),$F104-SUM($Z104:BI104)))))</f>
        <v/>
      </c>
      <c r="BK104" s="91">
        <f t="array" ref="BK104">IF(BK$4&lt;$D104,0,IF(BK$4&gt;$F$21,0,IF(BK$4=$F$21,$F104-SUM($Z104:BJ104),MIN($F104*INDEX($AA$24:$DB$24,BK$4-$D104+1),$F104-SUM($Z104:BJ104)))))</f>
        <v/>
      </c>
      <c r="BL104" s="91">
        <f t="array" ref="BL104">IF(BL$4&lt;$D104,0,IF(BL$4&gt;$F$21,0,IF(BL$4=$F$21,$F104-SUM($Z104:BK104),MIN($F104*INDEX($AA$24:$DB$24,BL$4-$D104+1),$F104-SUM($Z104:BK104)))))</f>
        <v/>
      </c>
      <c r="BM104" s="91">
        <f t="array" ref="BM104">IF(BM$4&lt;$D104,0,IF(BM$4&gt;$F$21,0,IF(BM$4=$F$21,$F104-SUM($Z104:BL104),MIN($F104*INDEX($AA$24:$DB$24,BM$4-$D104+1),$F104-SUM($Z104:BL104)))))</f>
        <v/>
      </c>
      <c r="BN104" s="91">
        <f t="array" ref="BN104">IF(BN$4&lt;$D104,0,IF(BN$4&gt;$F$21,0,IF(BN$4=$F$21,$F104-SUM($Z104:BM104),MIN($F104*INDEX($AA$24:$DB$24,BN$4-$D104+1),$F104-SUM($Z104:BM104)))))</f>
        <v/>
      </c>
      <c r="BO104" s="91">
        <f t="array" ref="BO104">IF(BO$4&lt;$D104,0,IF(BO$4&gt;$F$21,0,IF(BO$4=$F$21,$F104-SUM($Z104:BN104),MIN($F104*INDEX($AA$24:$DB$24,BO$4-$D104+1),$F104-SUM($Z104:BN104)))))</f>
        <v/>
      </c>
      <c r="BP104" s="91">
        <f t="array" ref="BP104">IF(BP$4&lt;$D104,0,IF(BP$4&gt;$F$21,0,IF(BP$4=$F$21,$F104-SUM($Z104:BO104),MIN($F104*INDEX($AA$24:$DB$24,BP$4-$D104+1),$F104-SUM($Z104:BO104)))))</f>
        <v/>
      </c>
      <c r="BQ104" s="91">
        <f t="array" ref="BQ104">IF(BQ$4&lt;$D104,0,IF(BQ$4&gt;$F$21,0,IF(BQ$4=$F$21,$F104-SUM($Z104:BP104),MIN($F104*INDEX($AA$24:$DB$24,BQ$4-$D104+1),$F104-SUM($Z104:BP104)))))</f>
        <v/>
      </c>
      <c r="BR104" s="91">
        <f t="array" ref="BR104">IF(BR$4&lt;$D104,0,IF(BR$4&gt;$F$21,0,IF(BR$4=$F$21,$F104-SUM($Z104:BQ104),MIN($F104*INDEX($AA$24:$DB$24,BR$4-$D104+1),$F104-SUM($Z104:BQ104)))))</f>
        <v/>
      </c>
      <c r="BS104" s="91">
        <f t="array" ref="BS104">IF(BS$4&lt;$D104,0,IF(BS$4&gt;$F$21,0,IF(BS$4=$F$21,$F104-SUM($Z104:BR104),MIN($F104*INDEX($AA$24:$DB$24,BS$4-$D104+1),$F104-SUM($Z104:BR104)))))</f>
        <v/>
      </c>
      <c r="BT104" s="91">
        <f t="array" ref="BT104">IF(BT$4&lt;$D104,0,IF(BT$4&gt;$F$21,0,IF(BT$4=$F$21,$F104-SUM($Z104:BS104),MIN($F104*INDEX($AA$24:$DB$24,BT$4-$D104+1),$F104-SUM($Z104:BS104)))))</f>
        <v/>
      </c>
      <c r="BU104" s="91">
        <f t="array" ref="BU104">IF(BU$4&lt;$D104,0,IF(BU$4&gt;$F$21,0,IF(BU$4=$F$21,$F104-SUM($Z104:BT104),MIN($F104*INDEX($AA$24:$DB$24,BU$4-$D104+1),$F104-SUM($Z104:BT104)))))</f>
        <v/>
      </c>
      <c r="BV104" s="91">
        <f t="array" ref="BV104">IF(BV$4&lt;$D104,0,IF(BV$4&gt;$F$21,0,IF(BV$4=$F$21,$F104-SUM($Z104:BU104),MIN($F104*INDEX($AA$24:$DB$24,BV$4-$D104+1),$F104-SUM($Z104:BU104)))))</f>
        <v/>
      </c>
      <c r="BW104" s="91">
        <f t="array" ref="BW104">IF(BW$4&lt;$D104,0,IF(BW$4&gt;$F$21,0,IF(BW$4=$F$21,$F104-SUM($Z104:BV104),MIN($F104*INDEX($AA$24:$DB$24,BW$4-$D104+1),$F104-SUM($Z104:BV104)))))</f>
        <v/>
      </c>
      <c r="BX104" s="91">
        <f t="array" ref="BX104">IF(BX$4&lt;$D104,0,IF(BX$4&gt;$F$21,0,IF(BX$4=$F$21,$F104-SUM($Z104:BW104),MIN($F104*INDEX($AA$24:$DB$24,BX$4-$D104+1),$F104-SUM($Z104:BW104)))))</f>
        <v/>
      </c>
      <c r="BY104" s="91">
        <f t="array" ref="BY104">IF(BY$4&lt;$D104,0,IF(BY$4&gt;$F$21,0,IF(BY$4=$F$21,$F104-SUM($Z104:BX104),MIN($F104*INDEX($AA$24:$DB$24,BY$4-$D104+1),$F104-SUM($Z104:BX104)))))</f>
        <v/>
      </c>
      <c r="BZ104" s="91">
        <f t="array" ref="BZ104">IF(BZ$4&lt;$D104,0,IF(BZ$4&gt;$F$21,0,IF(BZ$4=$F$21,$F104-SUM($Z104:BY104),MIN($F104*INDEX($AA$24:$DB$24,BZ$4-$D104+1),$F104-SUM($Z104:BY104)))))</f>
        <v/>
      </c>
      <c r="CA104" s="91">
        <f t="array" ref="CA104">IF(CA$4&lt;$D104,0,IF(CA$4&gt;$F$21,0,IF(CA$4=$F$21,$F104-SUM($Z104:BZ104),MIN($F104*INDEX($AA$24:$DB$24,CA$4-$D104+1),$F104-SUM($Z104:BZ104)))))</f>
        <v/>
      </c>
      <c r="CB104" s="91">
        <f t="array" ref="CB104">IF(CB$4&lt;$D104,0,IF(CB$4&gt;$F$21,0,IF(CB$4=$F$21,$F104-SUM($Z104:CA104),MIN($F104*INDEX($AA$24:$DB$24,CB$4-$D104+1),$F104-SUM($Z104:CA104)))))</f>
        <v/>
      </c>
      <c r="CC104" s="91">
        <f t="array" ref="CC104">IF(CC$4&lt;$D104,0,IF(CC$4&gt;$F$21,0,IF(CC$4=$F$21,$F104-SUM($Z104:CB104),MIN($F104*INDEX($AA$24:$DB$24,CC$4-$D104+1),$F104-SUM($Z104:CB104)))))</f>
        <v/>
      </c>
      <c r="CD104" s="91">
        <f t="array" ref="CD104">IF(CD$4&lt;$D104,0,IF(CD$4&gt;$F$21,0,IF(CD$4=$F$21,$F104-SUM($Z104:CC104),MIN($F104*INDEX($AA$24:$DB$24,CD$4-$D104+1),$F104-SUM($Z104:CC104)))))</f>
        <v/>
      </c>
      <c r="CE104" s="91">
        <f t="array" ref="CE104">IF(CE$4&lt;$D104,0,IF(CE$4&gt;$F$21,0,IF(CE$4=$F$21,$F104-SUM($Z104:CD104),MIN($F104*INDEX($AA$24:$DB$24,CE$4-$D104+1),$F104-SUM($Z104:CD104)))))</f>
        <v/>
      </c>
      <c r="CF104" s="91">
        <f t="array" ref="CF104">IF(CF$4&lt;$D104,0,IF(CF$4&gt;$F$21,0,IF(CF$4=$F$21,$F104-SUM($Z104:CE104),MIN($F104*INDEX($AA$24:$DB$24,CF$4-$D104+1),$F104-SUM($Z104:CE104)))))</f>
        <v/>
      </c>
      <c r="CG104" s="91">
        <f t="array" ref="CG104">IF(CG$4&lt;$D104,0,IF(CG$4&gt;$F$21,0,IF(CG$4=$F$21,$F104-SUM($Z104:CF104),MIN($F104*INDEX($AA$24:$DB$24,CG$4-$D104+1),$F104-SUM($Z104:CF104)))))</f>
        <v/>
      </c>
      <c r="CH104" s="91">
        <f t="array" ref="CH104">IF(CH$4&lt;$D104,0,IF(CH$4&gt;$F$21,0,IF(CH$4=$F$21,$F104-SUM($Z104:CG104),MIN($F104*INDEX($AA$24:$DB$24,CH$4-$D104+1),$F104-SUM($Z104:CG104)))))</f>
        <v/>
      </c>
      <c r="CI104" s="91">
        <f t="array" ref="CI104">IF(CI$4&lt;$D104,0,IF(CI$4&gt;$F$21,0,IF(CI$4=$F$21,$F104-SUM($Z104:CH104),MIN($F104*INDEX($AA$24:$DB$24,CI$4-$D104+1),$F104-SUM($Z104:CH104)))))</f>
        <v/>
      </c>
      <c r="CJ104" s="91">
        <f t="array" ref="CJ104">IF(CJ$4&lt;$D104,0,IF(CJ$4&gt;$F$21,0,IF(CJ$4=$F$21,$F104-SUM($Z104:CI104),MIN($F104*INDEX($AA$24:$DB$24,CJ$4-$D104+1),$F104-SUM($Z104:CI104)))))</f>
        <v/>
      </c>
      <c r="CK104" s="91">
        <f t="array" ref="CK104">IF(CK$4&lt;$D104,0,IF(CK$4&gt;$F$21,0,IF(CK$4=$F$21,$F104-SUM($Z104:CJ104),MIN($F104*INDEX($AA$24:$DB$24,CK$4-$D104+1),$F104-SUM($Z104:CJ104)))))</f>
        <v/>
      </c>
      <c r="CL104" s="91">
        <f t="array" ref="CL104">IF(CL$4&lt;$D104,0,IF(CL$4&gt;$F$21,0,IF(CL$4=$F$21,$F104-SUM($Z104:CK104),MIN($F104*INDEX($AA$24:$DB$24,CL$4-$D104+1),$F104-SUM($Z104:CK104)))))</f>
        <v/>
      </c>
      <c r="CM104" s="91">
        <f t="array" ref="CM104">IF(CM$4&lt;$D104,0,IF(CM$4&gt;$F$21,0,IF(CM$4=$F$21,$F104-SUM($Z104:CL104),MIN($F104*INDEX($AA$24:$DB$24,CM$4-$D104+1),$F104-SUM($Z104:CL104)))))</f>
        <v/>
      </c>
      <c r="CN104" s="91">
        <f t="array" ref="CN104">IF(CN$4&lt;$D104,0,IF(CN$4&gt;$F$21,0,IF(CN$4=$F$21,$F104-SUM($Z104:CM104),MIN($F104*INDEX($AA$24:$DB$24,CN$4-$D104+1),$F104-SUM($Z104:CM104)))))</f>
        <v/>
      </c>
      <c r="CO104" s="91">
        <f t="array" ref="CO104">IF(CO$4&lt;$D104,0,IF(CO$4&gt;$F$21,0,IF(CO$4=$F$21,$F104-SUM($Z104:CN104),MIN($F104*INDEX($AA$24:$DB$24,CO$4-$D104+1),$F104-SUM($Z104:CN104)))))</f>
        <v/>
      </c>
      <c r="CP104" s="91">
        <f t="array" ref="CP104">IF(CP$4&lt;$D104,0,IF(CP$4&gt;$F$21,0,IF(CP$4=$F$21,$F104-SUM($Z104:CO104),MIN($F104*INDEX($AA$24:$DB$24,CP$4-$D104+1),$F104-SUM($Z104:CO104)))))</f>
        <v/>
      </c>
      <c r="CQ104" s="91">
        <f t="array" ref="CQ104">IF(CQ$4&lt;$D104,0,IF(CQ$4&gt;$F$21,0,IF(CQ$4=$F$21,$F104-SUM($Z104:CP104),MIN($F104*INDEX($AA$24:$DB$24,CQ$4-$D104+1),$F104-SUM($Z104:CP104)))))</f>
        <v/>
      </c>
      <c r="CR104" s="91">
        <f t="array" ref="CR104">IF(CR$4&lt;$D104,0,IF(CR$4&gt;$F$21,0,IF(CR$4=$F$21,$F104-SUM($Z104:CQ104),MIN($F104*INDEX($AA$24:$DB$24,CR$4-$D104+1),$F104-SUM($Z104:CQ104)))))</f>
        <v/>
      </c>
      <c r="CS104" s="91">
        <f t="array" ref="CS104">IF(CS$4&lt;$D104,0,IF(CS$4&gt;$F$21,0,IF(CS$4=$F$21,$F104-SUM($Z104:CR104),MIN($F104*INDEX($AA$24:$DB$24,CS$4-$D104+1),$F104-SUM($Z104:CR104)))))</f>
        <v/>
      </c>
      <c r="CT104" s="91">
        <f t="array" ref="CT104">IF(CT$4&lt;$D104,0,IF(CT$4&gt;$F$21,0,IF(CT$4=$F$21,$F104-SUM($Z104:CS104),MIN($F104*INDEX($AA$24:$DB$24,CT$4-$D104+1),$F104-SUM($Z104:CS104)))))</f>
        <v/>
      </c>
      <c r="CU104" s="91">
        <f t="array" ref="CU104">IF(CU$4&lt;$D104,0,IF(CU$4&gt;$F$21,0,IF(CU$4=$F$21,$F104-SUM($Z104:CT104),MIN($F104*INDEX($AA$24:$DB$24,CU$4-$D104+1),$F104-SUM($Z104:CT104)))))</f>
        <v/>
      </c>
      <c r="CV104" s="91">
        <f t="array" ref="CV104">IF(CV$4&lt;$D104,0,IF(CV$4&gt;$F$21,0,IF(CV$4=$F$21,$F104-SUM($Z104:CU104),MIN($F104*INDEX($AA$24:$DB$24,CV$4-$D104+1),$F104-SUM($Z104:CU104)))))</f>
        <v/>
      </c>
      <c r="CW104" s="91">
        <f t="array" ref="CW104">IF(CW$4&lt;$D104,0,IF(CW$4&gt;$F$21,0,IF(CW$4=$F$21,$F104-SUM($Z104:CV104),MIN($F104*INDEX($AA$24:$DB$24,CW$4-$D104+1),$F104-SUM($Z104:CV104)))))</f>
        <v/>
      </c>
      <c r="CX104" s="91">
        <f t="array" ref="CX104">IF(CX$4&lt;$D104,0,IF(CX$4&gt;$F$21,0,IF(CX$4=$F$21,$F104-SUM($Z104:CW104),MIN($F104*INDEX($AA$24:$DB$24,CX$4-$D104+1),$F104-SUM($Z104:CW104)))))</f>
        <v/>
      </c>
      <c r="CY104" s="91">
        <f t="array" ref="CY104">IF(CY$4&lt;$D104,0,IF(CY$4&gt;$F$21,0,IF(CY$4=$F$21,$F104-SUM($Z104:CX104),MIN($F104*INDEX($AA$24:$DB$24,CY$4-$D104+1),$F104-SUM($Z104:CX104)))))</f>
        <v/>
      </c>
      <c r="CZ104" s="91">
        <f t="array" ref="CZ104">IF(CZ$4&lt;$D104,0,IF(CZ$4&gt;$F$21,0,IF(CZ$4=$F$21,$F104-SUM($Z104:CY104),MIN($F104*INDEX($AA$24:$DB$24,CZ$4-$D104+1),$F104-SUM($Z104:CY104)))))</f>
        <v/>
      </c>
      <c r="DA104" s="91">
        <f t="array" ref="DA104">IF(DA$4&lt;$D104,0,IF(DA$4&gt;$F$21,0,IF(DA$4=$F$21,$F104-SUM($Z104:CZ104),MIN($F104*INDEX($AA$24:$DB$24,DA$4-$D104+1),$F104-SUM($Z104:CZ104)))))</f>
        <v/>
      </c>
      <c r="DB104" s="91">
        <f t="array" ref="DB104">IF(DB$4&lt;$D104,0,IF(DB$4&gt;$F$21,0,IF(DB$4=$F$21,$F104-SUM($Z104:DA104),MIN($F104*INDEX($AA$24:$DB$24,DB$4-$D104+1),$F104-SUM($Z104:DA104)))))</f>
        <v/>
      </c>
    </row>
    <row r="105" outlineLevel="3">
      <c r="D105" s="2" t="n">
        <v>80</v>
      </c>
      <c r="E105" s="2" t="inlineStr">
        <is>
          <t>Total Capex Year 80</t>
        </is>
      </c>
      <c r="F105" s="87" t="n">
        <v>0</v>
      </c>
      <c r="G105" s="87">
        <f>SUM(AA105:DB105)-F105</f>
        <v/>
      </c>
      <c r="AA105" s="91">
        <f t="array" ref="AA105">IF(AA$4&lt;$D105,0,IF(AA$4&gt;$F$21,0,IF(AA$4=$F$21,$F105-SUM($Z105:Z105),MIN($F105*INDEX($AA$24:$DB$24,AA$4-$D105+1),$F105-SUM($Z105:Z105)))))</f>
        <v/>
      </c>
      <c r="AB105" s="91">
        <f t="array" ref="AB105">IF(AB$4&lt;$D105,0,IF(AB$4&gt;$F$21,0,IF(AB$4=$F$21,$F105-SUM($Z105:AA105),MIN($F105*INDEX($AA$24:$DB$24,AB$4-$D105+1),$F105-SUM($Z105:AA105)))))</f>
        <v/>
      </c>
      <c r="AC105" s="91">
        <f t="array" ref="AC105">IF(AC$4&lt;$D105,0,IF(AC$4&gt;$F$21,0,IF(AC$4=$F$21,$F105-SUM($Z105:AB105),MIN($F105*INDEX($AA$24:$DB$24,AC$4-$D105+1),$F105-SUM($Z105:AB105)))))</f>
        <v/>
      </c>
      <c r="AD105" s="91">
        <f t="array" ref="AD105">IF(AD$4&lt;$D105,0,IF(AD$4&gt;$F$21,0,IF(AD$4=$F$21,$F105-SUM($Z105:AC105),MIN($F105*INDEX($AA$24:$DB$24,AD$4-$D105+1),$F105-SUM($Z105:AC105)))))</f>
        <v/>
      </c>
      <c r="AE105" s="91">
        <f t="array" ref="AE105">IF(AE$4&lt;$D105,0,IF(AE$4&gt;$F$21,0,IF(AE$4=$F$21,$F105-SUM($Z105:AD105),MIN($F105*INDEX($AA$24:$DB$24,AE$4-$D105+1),$F105-SUM($Z105:AD105)))))</f>
        <v/>
      </c>
      <c r="AF105" s="91">
        <f t="array" ref="AF105">IF(AF$4&lt;$D105,0,IF(AF$4&gt;$F$21,0,IF(AF$4=$F$21,$F105-SUM($Z105:AE105),MIN($F105*INDEX($AA$24:$DB$24,AF$4-$D105+1),$F105-SUM($Z105:AE105)))))</f>
        <v/>
      </c>
      <c r="AG105" s="91">
        <f t="array" ref="AG105">IF(AG$4&lt;$D105,0,IF(AG$4&gt;$F$21,0,IF(AG$4=$F$21,$F105-SUM($Z105:AF105),MIN($F105*INDEX($AA$24:$DB$24,AG$4-$D105+1),$F105-SUM($Z105:AF105)))))</f>
        <v/>
      </c>
      <c r="AH105" s="91">
        <f t="array" ref="AH105">IF(AH$4&lt;$D105,0,IF(AH$4&gt;$F$21,0,IF(AH$4=$F$21,$F105-SUM($Z105:AG105),MIN($F105*INDEX($AA$24:$DB$24,AH$4-$D105+1),$F105-SUM($Z105:AG105)))))</f>
        <v/>
      </c>
      <c r="AI105" s="91">
        <f t="array" ref="AI105">IF(AI$4&lt;$D105,0,IF(AI$4&gt;$F$21,0,IF(AI$4=$F$21,$F105-SUM($Z105:AH105),MIN($F105*INDEX($AA$24:$DB$24,AI$4-$D105+1),$F105-SUM($Z105:AH105)))))</f>
        <v/>
      </c>
      <c r="AJ105" s="91">
        <f t="array" ref="AJ105">IF(AJ$4&lt;$D105,0,IF(AJ$4&gt;$F$21,0,IF(AJ$4=$F$21,$F105-SUM($Z105:AI105),MIN($F105*INDEX($AA$24:$DB$24,AJ$4-$D105+1),$F105-SUM($Z105:AI105)))))</f>
        <v/>
      </c>
      <c r="AK105" s="91">
        <f t="array" ref="AK105">IF(AK$4&lt;$D105,0,IF(AK$4&gt;$F$21,0,IF(AK$4=$F$21,$F105-SUM($Z105:AJ105),MIN($F105*INDEX($AA$24:$DB$24,AK$4-$D105+1),$F105-SUM($Z105:AJ105)))))</f>
        <v/>
      </c>
      <c r="AL105" s="91">
        <f t="array" ref="AL105">IF(AL$4&lt;$D105,0,IF(AL$4&gt;$F$21,0,IF(AL$4=$F$21,$F105-SUM($Z105:AK105),MIN($F105*INDEX($AA$24:$DB$24,AL$4-$D105+1),$F105-SUM($Z105:AK105)))))</f>
        <v/>
      </c>
      <c r="AM105" s="91">
        <f t="array" ref="AM105">IF(AM$4&lt;$D105,0,IF(AM$4&gt;$F$21,0,IF(AM$4=$F$21,$F105-SUM($Z105:AL105),MIN($F105*INDEX($AA$24:$DB$24,AM$4-$D105+1),$F105-SUM($Z105:AL105)))))</f>
        <v/>
      </c>
      <c r="AN105" s="91">
        <f t="array" ref="AN105">IF(AN$4&lt;$D105,0,IF(AN$4&gt;$F$21,0,IF(AN$4=$F$21,$F105-SUM($Z105:AM105),MIN($F105*INDEX($AA$24:$DB$24,AN$4-$D105+1),$F105-SUM($Z105:AM105)))))</f>
        <v/>
      </c>
      <c r="AO105" s="91">
        <f t="array" ref="AO105">IF(AO$4&lt;$D105,0,IF(AO$4&gt;$F$21,0,IF(AO$4=$F$21,$F105-SUM($Z105:AN105),MIN($F105*INDEX($AA$24:$DB$24,AO$4-$D105+1),$F105-SUM($Z105:AN105)))))</f>
        <v/>
      </c>
      <c r="AP105" s="91">
        <f t="array" ref="AP105">IF(AP$4&lt;$D105,0,IF(AP$4&gt;$F$21,0,IF(AP$4=$F$21,$F105-SUM($Z105:AO105),MIN($F105*INDEX($AA$24:$DB$24,AP$4-$D105+1),$F105-SUM($Z105:AO105)))))</f>
        <v/>
      </c>
      <c r="AQ105" s="91">
        <f t="array" ref="AQ105">IF(AQ$4&lt;$D105,0,IF(AQ$4&gt;$F$21,0,IF(AQ$4=$F$21,$F105-SUM($Z105:AP105),MIN($F105*INDEX($AA$24:$DB$24,AQ$4-$D105+1),$F105-SUM($Z105:AP105)))))</f>
        <v/>
      </c>
      <c r="AR105" s="91">
        <f t="array" ref="AR105">IF(AR$4&lt;$D105,0,IF(AR$4&gt;$F$21,0,IF(AR$4=$F$21,$F105-SUM($Z105:AQ105),MIN($F105*INDEX($AA$24:$DB$24,AR$4-$D105+1),$F105-SUM($Z105:AQ105)))))</f>
        <v/>
      </c>
      <c r="AS105" s="91">
        <f t="array" ref="AS105">IF(AS$4&lt;$D105,0,IF(AS$4&gt;$F$21,0,IF(AS$4=$F$21,$F105-SUM($Z105:AR105),MIN($F105*INDEX($AA$24:$DB$24,AS$4-$D105+1),$F105-SUM($Z105:AR105)))))</f>
        <v/>
      </c>
      <c r="AT105" s="91">
        <f t="array" ref="AT105">IF(AT$4&lt;$D105,0,IF(AT$4&gt;$F$21,0,IF(AT$4=$F$21,$F105-SUM($Z105:AS105),MIN($F105*INDEX($AA$24:$DB$24,AT$4-$D105+1),$F105-SUM($Z105:AS105)))))</f>
        <v/>
      </c>
      <c r="AU105" s="91">
        <f t="array" ref="AU105">IF(AU$4&lt;$D105,0,IF(AU$4&gt;$F$21,0,IF(AU$4=$F$21,$F105-SUM($Z105:AT105),MIN($F105*INDEX($AA$24:$DB$24,AU$4-$D105+1),$F105-SUM($Z105:AT105)))))</f>
        <v/>
      </c>
      <c r="AV105" s="91">
        <f t="array" ref="AV105">IF(AV$4&lt;$D105,0,IF(AV$4&gt;$F$21,0,IF(AV$4=$F$21,$F105-SUM($Z105:AU105),MIN($F105*INDEX($AA$24:$DB$24,AV$4-$D105+1),$F105-SUM($Z105:AU105)))))</f>
        <v/>
      </c>
      <c r="AW105" s="91">
        <f t="array" ref="AW105">IF(AW$4&lt;$D105,0,IF(AW$4&gt;$F$21,0,IF(AW$4=$F$21,$F105-SUM($Z105:AV105),MIN($F105*INDEX($AA$24:$DB$24,AW$4-$D105+1),$F105-SUM($Z105:AV105)))))</f>
        <v/>
      </c>
      <c r="AX105" s="91">
        <f t="array" ref="AX105">IF(AX$4&lt;$D105,0,IF(AX$4&gt;$F$21,0,IF(AX$4=$F$21,$F105-SUM($Z105:AW105),MIN($F105*INDEX($AA$24:$DB$24,AX$4-$D105+1),$F105-SUM($Z105:AW105)))))</f>
        <v/>
      </c>
      <c r="AY105" s="91">
        <f t="array" ref="AY105">IF(AY$4&lt;$D105,0,IF(AY$4&gt;$F$21,0,IF(AY$4=$F$21,$F105-SUM($Z105:AX105),MIN($F105*INDEX($AA$24:$DB$24,AY$4-$D105+1),$F105-SUM($Z105:AX105)))))</f>
        <v/>
      </c>
      <c r="AZ105" s="91">
        <f t="array" ref="AZ105">IF(AZ$4&lt;$D105,0,IF(AZ$4&gt;$F$21,0,IF(AZ$4=$F$21,$F105-SUM($Z105:AY105),MIN($F105*INDEX($AA$24:$DB$24,AZ$4-$D105+1),$F105-SUM($Z105:AY105)))))</f>
        <v/>
      </c>
      <c r="BA105" s="91">
        <f t="array" ref="BA105">IF(BA$4&lt;$D105,0,IF(BA$4&gt;$F$21,0,IF(BA$4=$F$21,$F105-SUM($Z105:AZ105),MIN($F105*INDEX($AA$24:$DB$24,BA$4-$D105+1),$F105-SUM($Z105:AZ105)))))</f>
        <v/>
      </c>
      <c r="BB105" s="91">
        <f t="array" ref="BB105">IF(BB$4&lt;$D105,0,IF(BB$4&gt;$F$21,0,IF(BB$4=$F$21,$F105-SUM($Z105:BA105),MIN($F105*INDEX($AA$24:$DB$24,BB$4-$D105+1),$F105-SUM($Z105:BA105)))))</f>
        <v/>
      </c>
      <c r="BC105" s="91">
        <f t="array" ref="BC105">IF(BC$4&lt;$D105,0,IF(BC$4&gt;$F$21,0,IF(BC$4=$F$21,$F105-SUM($Z105:BB105),MIN($F105*INDEX($AA$24:$DB$24,BC$4-$D105+1),$F105-SUM($Z105:BB105)))))</f>
        <v/>
      </c>
      <c r="BD105" s="91">
        <f t="array" ref="BD105">IF(BD$4&lt;$D105,0,IF(BD$4&gt;$F$21,0,IF(BD$4=$F$21,$F105-SUM($Z105:BC105),MIN($F105*INDEX($AA$24:$DB$24,BD$4-$D105+1),$F105-SUM($Z105:BC105)))))</f>
        <v/>
      </c>
      <c r="BE105" s="91">
        <f t="array" ref="BE105">IF(BE$4&lt;$D105,0,IF(BE$4&gt;$F$21,0,IF(BE$4=$F$21,$F105-SUM($Z105:BD105),MIN($F105*INDEX($AA$24:$DB$24,BE$4-$D105+1),$F105-SUM($Z105:BD105)))))</f>
        <v/>
      </c>
      <c r="BF105" s="91">
        <f t="array" ref="BF105">IF(BF$4&lt;$D105,0,IF(BF$4&gt;$F$21,0,IF(BF$4=$F$21,$F105-SUM($Z105:BE105),MIN($F105*INDEX($AA$24:$DB$24,BF$4-$D105+1),$F105-SUM($Z105:BE105)))))</f>
        <v/>
      </c>
      <c r="BG105" s="91">
        <f t="array" ref="BG105">IF(BG$4&lt;$D105,0,IF(BG$4&gt;$F$21,0,IF(BG$4=$F$21,$F105-SUM($Z105:BF105),MIN($F105*INDEX($AA$24:$DB$24,BG$4-$D105+1),$F105-SUM($Z105:BF105)))))</f>
        <v/>
      </c>
      <c r="BH105" s="91">
        <f t="array" ref="BH105">IF(BH$4&lt;$D105,0,IF(BH$4&gt;$F$21,0,IF(BH$4=$F$21,$F105-SUM($Z105:BG105),MIN($F105*INDEX($AA$24:$DB$24,BH$4-$D105+1),$F105-SUM($Z105:BG105)))))</f>
        <v/>
      </c>
      <c r="BI105" s="91">
        <f t="array" ref="BI105">IF(BI$4&lt;$D105,0,IF(BI$4&gt;$F$21,0,IF(BI$4=$F$21,$F105-SUM($Z105:BH105),MIN($F105*INDEX($AA$24:$DB$24,BI$4-$D105+1),$F105-SUM($Z105:BH105)))))</f>
        <v/>
      </c>
      <c r="BJ105" s="91">
        <f t="array" ref="BJ105">IF(BJ$4&lt;$D105,0,IF(BJ$4&gt;$F$21,0,IF(BJ$4=$F$21,$F105-SUM($Z105:BI105),MIN($F105*INDEX($AA$24:$DB$24,BJ$4-$D105+1),$F105-SUM($Z105:BI105)))))</f>
        <v/>
      </c>
      <c r="BK105" s="91">
        <f t="array" ref="BK105">IF(BK$4&lt;$D105,0,IF(BK$4&gt;$F$21,0,IF(BK$4=$F$21,$F105-SUM($Z105:BJ105),MIN($F105*INDEX($AA$24:$DB$24,BK$4-$D105+1),$F105-SUM($Z105:BJ105)))))</f>
        <v/>
      </c>
      <c r="BL105" s="91">
        <f t="array" ref="BL105">IF(BL$4&lt;$D105,0,IF(BL$4&gt;$F$21,0,IF(BL$4=$F$21,$F105-SUM($Z105:BK105),MIN($F105*INDEX($AA$24:$DB$24,BL$4-$D105+1),$F105-SUM($Z105:BK105)))))</f>
        <v/>
      </c>
      <c r="BM105" s="91">
        <f t="array" ref="BM105">IF(BM$4&lt;$D105,0,IF(BM$4&gt;$F$21,0,IF(BM$4=$F$21,$F105-SUM($Z105:BL105),MIN($F105*INDEX($AA$24:$DB$24,BM$4-$D105+1),$F105-SUM($Z105:BL105)))))</f>
        <v/>
      </c>
      <c r="BN105" s="91">
        <f t="array" ref="BN105">IF(BN$4&lt;$D105,0,IF(BN$4&gt;$F$21,0,IF(BN$4=$F$21,$F105-SUM($Z105:BM105),MIN($F105*INDEX($AA$24:$DB$24,BN$4-$D105+1),$F105-SUM($Z105:BM105)))))</f>
        <v/>
      </c>
      <c r="BO105" s="91">
        <f t="array" ref="BO105">IF(BO$4&lt;$D105,0,IF(BO$4&gt;$F$21,0,IF(BO$4=$F$21,$F105-SUM($Z105:BN105),MIN($F105*INDEX($AA$24:$DB$24,BO$4-$D105+1),$F105-SUM($Z105:BN105)))))</f>
        <v/>
      </c>
      <c r="BP105" s="91">
        <f t="array" ref="BP105">IF(BP$4&lt;$D105,0,IF(BP$4&gt;$F$21,0,IF(BP$4=$F$21,$F105-SUM($Z105:BO105),MIN($F105*INDEX($AA$24:$DB$24,BP$4-$D105+1),$F105-SUM($Z105:BO105)))))</f>
        <v/>
      </c>
      <c r="BQ105" s="91">
        <f t="array" ref="BQ105">IF(BQ$4&lt;$D105,0,IF(BQ$4&gt;$F$21,0,IF(BQ$4=$F$21,$F105-SUM($Z105:BP105),MIN($F105*INDEX($AA$24:$DB$24,BQ$4-$D105+1),$F105-SUM($Z105:BP105)))))</f>
        <v/>
      </c>
      <c r="BR105" s="91">
        <f t="array" ref="BR105">IF(BR$4&lt;$D105,0,IF(BR$4&gt;$F$21,0,IF(BR$4=$F$21,$F105-SUM($Z105:BQ105),MIN($F105*INDEX($AA$24:$DB$24,BR$4-$D105+1),$F105-SUM($Z105:BQ105)))))</f>
        <v/>
      </c>
      <c r="BS105" s="91">
        <f t="array" ref="BS105">IF(BS$4&lt;$D105,0,IF(BS$4&gt;$F$21,0,IF(BS$4=$F$21,$F105-SUM($Z105:BR105),MIN($F105*INDEX($AA$24:$DB$24,BS$4-$D105+1),$F105-SUM($Z105:BR105)))))</f>
        <v/>
      </c>
      <c r="BT105" s="91">
        <f t="array" ref="BT105">IF(BT$4&lt;$D105,0,IF(BT$4&gt;$F$21,0,IF(BT$4=$F$21,$F105-SUM($Z105:BS105),MIN($F105*INDEX($AA$24:$DB$24,BT$4-$D105+1),$F105-SUM($Z105:BS105)))))</f>
        <v/>
      </c>
      <c r="BU105" s="91">
        <f t="array" ref="BU105">IF(BU$4&lt;$D105,0,IF(BU$4&gt;$F$21,0,IF(BU$4=$F$21,$F105-SUM($Z105:BT105),MIN($F105*INDEX($AA$24:$DB$24,BU$4-$D105+1),$F105-SUM($Z105:BT105)))))</f>
        <v/>
      </c>
      <c r="BV105" s="91">
        <f t="array" ref="BV105">IF(BV$4&lt;$D105,0,IF(BV$4&gt;$F$21,0,IF(BV$4=$F$21,$F105-SUM($Z105:BU105),MIN($F105*INDEX($AA$24:$DB$24,BV$4-$D105+1),$F105-SUM($Z105:BU105)))))</f>
        <v/>
      </c>
      <c r="BW105" s="91">
        <f t="array" ref="BW105">IF(BW$4&lt;$D105,0,IF(BW$4&gt;$F$21,0,IF(BW$4=$F$21,$F105-SUM($Z105:BV105),MIN($F105*INDEX($AA$24:$DB$24,BW$4-$D105+1),$F105-SUM($Z105:BV105)))))</f>
        <v/>
      </c>
      <c r="BX105" s="91">
        <f t="array" ref="BX105">IF(BX$4&lt;$D105,0,IF(BX$4&gt;$F$21,0,IF(BX$4=$F$21,$F105-SUM($Z105:BW105),MIN($F105*INDEX($AA$24:$DB$24,BX$4-$D105+1),$F105-SUM($Z105:BW105)))))</f>
        <v/>
      </c>
      <c r="BY105" s="91">
        <f t="array" ref="BY105">IF(BY$4&lt;$D105,0,IF(BY$4&gt;$F$21,0,IF(BY$4=$F$21,$F105-SUM($Z105:BX105),MIN($F105*INDEX($AA$24:$DB$24,BY$4-$D105+1),$F105-SUM($Z105:BX105)))))</f>
        <v/>
      </c>
      <c r="BZ105" s="91">
        <f t="array" ref="BZ105">IF(BZ$4&lt;$D105,0,IF(BZ$4&gt;$F$21,0,IF(BZ$4=$F$21,$F105-SUM($Z105:BY105),MIN($F105*INDEX($AA$24:$DB$24,BZ$4-$D105+1),$F105-SUM($Z105:BY105)))))</f>
        <v/>
      </c>
      <c r="CA105" s="91">
        <f t="array" ref="CA105">IF(CA$4&lt;$D105,0,IF(CA$4&gt;$F$21,0,IF(CA$4=$F$21,$F105-SUM($Z105:BZ105),MIN($F105*INDEX($AA$24:$DB$24,CA$4-$D105+1),$F105-SUM($Z105:BZ105)))))</f>
        <v/>
      </c>
      <c r="CB105" s="91">
        <f t="array" ref="CB105">IF(CB$4&lt;$D105,0,IF(CB$4&gt;$F$21,0,IF(CB$4=$F$21,$F105-SUM($Z105:CA105),MIN($F105*INDEX($AA$24:$DB$24,CB$4-$D105+1),$F105-SUM($Z105:CA105)))))</f>
        <v/>
      </c>
      <c r="CC105" s="91">
        <f t="array" ref="CC105">IF(CC$4&lt;$D105,0,IF(CC$4&gt;$F$21,0,IF(CC$4=$F$21,$F105-SUM($Z105:CB105),MIN($F105*INDEX($AA$24:$DB$24,CC$4-$D105+1),$F105-SUM($Z105:CB105)))))</f>
        <v/>
      </c>
      <c r="CD105" s="91">
        <f t="array" ref="CD105">IF(CD$4&lt;$D105,0,IF(CD$4&gt;$F$21,0,IF(CD$4=$F$21,$F105-SUM($Z105:CC105),MIN($F105*INDEX($AA$24:$DB$24,CD$4-$D105+1),$F105-SUM($Z105:CC105)))))</f>
        <v/>
      </c>
      <c r="CE105" s="91">
        <f t="array" ref="CE105">IF(CE$4&lt;$D105,0,IF(CE$4&gt;$F$21,0,IF(CE$4=$F$21,$F105-SUM($Z105:CD105),MIN($F105*INDEX($AA$24:$DB$24,CE$4-$D105+1),$F105-SUM($Z105:CD105)))))</f>
        <v/>
      </c>
      <c r="CF105" s="91">
        <f t="array" ref="CF105">IF(CF$4&lt;$D105,0,IF(CF$4&gt;$F$21,0,IF(CF$4=$F$21,$F105-SUM($Z105:CE105),MIN($F105*INDEX($AA$24:$DB$24,CF$4-$D105+1),$F105-SUM($Z105:CE105)))))</f>
        <v/>
      </c>
      <c r="CG105" s="91">
        <f t="array" ref="CG105">IF(CG$4&lt;$D105,0,IF(CG$4&gt;$F$21,0,IF(CG$4=$F$21,$F105-SUM($Z105:CF105),MIN($F105*INDEX($AA$24:$DB$24,CG$4-$D105+1),$F105-SUM($Z105:CF105)))))</f>
        <v/>
      </c>
      <c r="CH105" s="91">
        <f t="array" ref="CH105">IF(CH$4&lt;$D105,0,IF(CH$4&gt;$F$21,0,IF(CH$4=$F$21,$F105-SUM($Z105:CG105),MIN($F105*INDEX($AA$24:$DB$24,CH$4-$D105+1),$F105-SUM($Z105:CG105)))))</f>
        <v/>
      </c>
      <c r="CI105" s="91">
        <f t="array" ref="CI105">IF(CI$4&lt;$D105,0,IF(CI$4&gt;$F$21,0,IF(CI$4=$F$21,$F105-SUM($Z105:CH105),MIN($F105*INDEX($AA$24:$DB$24,CI$4-$D105+1),$F105-SUM($Z105:CH105)))))</f>
        <v/>
      </c>
      <c r="CJ105" s="91">
        <f t="array" ref="CJ105">IF(CJ$4&lt;$D105,0,IF(CJ$4&gt;$F$21,0,IF(CJ$4=$F$21,$F105-SUM($Z105:CI105),MIN($F105*INDEX($AA$24:$DB$24,CJ$4-$D105+1),$F105-SUM($Z105:CI105)))))</f>
        <v/>
      </c>
      <c r="CK105" s="91">
        <f t="array" ref="CK105">IF(CK$4&lt;$D105,0,IF(CK$4&gt;$F$21,0,IF(CK$4=$F$21,$F105-SUM($Z105:CJ105),MIN($F105*INDEX($AA$24:$DB$24,CK$4-$D105+1),$F105-SUM($Z105:CJ105)))))</f>
        <v/>
      </c>
      <c r="CL105" s="91">
        <f t="array" ref="CL105">IF(CL$4&lt;$D105,0,IF(CL$4&gt;$F$21,0,IF(CL$4=$F$21,$F105-SUM($Z105:CK105),MIN($F105*INDEX($AA$24:$DB$24,CL$4-$D105+1),$F105-SUM($Z105:CK105)))))</f>
        <v/>
      </c>
      <c r="CM105" s="91">
        <f t="array" ref="CM105">IF(CM$4&lt;$D105,0,IF(CM$4&gt;$F$21,0,IF(CM$4=$F$21,$F105-SUM($Z105:CL105),MIN($F105*INDEX($AA$24:$DB$24,CM$4-$D105+1),$F105-SUM($Z105:CL105)))))</f>
        <v/>
      </c>
      <c r="CN105" s="91">
        <f t="array" ref="CN105">IF(CN$4&lt;$D105,0,IF(CN$4&gt;$F$21,0,IF(CN$4=$F$21,$F105-SUM($Z105:CM105),MIN($F105*INDEX($AA$24:$DB$24,CN$4-$D105+1),$F105-SUM($Z105:CM105)))))</f>
        <v/>
      </c>
      <c r="CO105" s="91">
        <f t="array" ref="CO105">IF(CO$4&lt;$D105,0,IF(CO$4&gt;$F$21,0,IF(CO$4=$F$21,$F105-SUM($Z105:CN105),MIN($F105*INDEX($AA$24:$DB$24,CO$4-$D105+1),$F105-SUM($Z105:CN105)))))</f>
        <v/>
      </c>
      <c r="CP105" s="91">
        <f t="array" ref="CP105">IF(CP$4&lt;$D105,0,IF(CP$4&gt;$F$21,0,IF(CP$4=$F$21,$F105-SUM($Z105:CO105),MIN($F105*INDEX($AA$24:$DB$24,CP$4-$D105+1),$F105-SUM($Z105:CO105)))))</f>
        <v/>
      </c>
      <c r="CQ105" s="91">
        <f t="array" ref="CQ105">IF(CQ$4&lt;$D105,0,IF(CQ$4&gt;$F$21,0,IF(CQ$4=$F$21,$F105-SUM($Z105:CP105),MIN($F105*INDEX($AA$24:$DB$24,CQ$4-$D105+1),$F105-SUM($Z105:CP105)))))</f>
        <v/>
      </c>
      <c r="CR105" s="91">
        <f t="array" ref="CR105">IF(CR$4&lt;$D105,0,IF(CR$4&gt;$F$21,0,IF(CR$4=$F$21,$F105-SUM($Z105:CQ105),MIN($F105*INDEX($AA$24:$DB$24,CR$4-$D105+1),$F105-SUM($Z105:CQ105)))))</f>
        <v/>
      </c>
      <c r="CS105" s="91">
        <f t="array" ref="CS105">IF(CS$4&lt;$D105,0,IF(CS$4&gt;$F$21,0,IF(CS$4=$F$21,$F105-SUM($Z105:CR105),MIN($F105*INDEX($AA$24:$DB$24,CS$4-$D105+1),$F105-SUM($Z105:CR105)))))</f>
        <v/>
      </c>
      <c r="CT105" s="91">
        <f t="array" ref="CT105">IF(CT$4&lt;$D105,0,IF(CT$4&gt;$F$21,0,IF(CT$4=$F$21,$F105-SUM($Z105:CS105),MIN($F105*INDEX($AA$24:$DB$24,CT$4-$D105+1),$F105-SUM($Z105:CS105)))))</f>
        <v/>
      </c>
      <c r="CU105" s="91">
        <f t="array" ref="CU105">IF(CU$4&lt;$D105,0,IF(CU$4&gt;$F$21,0,IF(CU$4=$F$21,$F105-SUM($Z105:CT105),MIN($F105*INDEX($AA$24:$DB$24,CU$4-$D105+1),$F105-SUM($Z105:CT105)))))</f>
        <v/>
      </c>
      <c r="CV105" s="91">
        <f t="array" ref="CV105">IF(CV$4&lt;$D105,0,IF(CV$4&gt;$F$21,0,IF(CV$4=$F$21,$F105-SUM($Z105:CU105),MIN($F105*INDEX($AA$24:$DB$24,CV$4-$D105+1),$F105-SUM($Z105:CU105)))))</f>
        <v/>
      </c>
      <c r="CW105" s="91">
        <f t="array" ref="CW105">IF(CW$4&lt;$D105,0,IF(CW$4&gt;$F$21,0,IF(CW$4=$F$21,$F105-SUM($Z105:CV105),MIN($F105*INDEX($AA$24:$DB$24,CW$4-$D105+1),$F105-SUM($Z105:CV105)))))</f>
        <v/>
      </c>
      <c r="CX105" s="91">
        <f t="array" ref="CX105">IF(CX$4&lt;$D105,0,IF(CX$4&gt;$F$21,0,IF(CX$4=$F$21,$F105-SUM($Z105:CW105),MIN($F105*INDEX($AA$24:$DB$24,CX$4-$D105+1),$F105-SUM($Z105:CW105)))))</f>
        <v/>
      </c>
      <c r="CY105" s="91">
        <f t="array" ref="CY105">IF(CY$4&lt;$D105,0,IF(CY$4&gt;$F$21,0,IF(CY$4=$F$21,$F105-SUM($Z105:CX105),MIN($F105*INDEX($AA$24:$DB$24,CY$4-$D105+1),$F105-SUM($Z105:CX105)))))</f>
        <v/>
      </c>
      <c r="CZ105" s="91">
        <f t="array" ref="CZ105">IF(CZ$4&lt;$D105,0,IF(CZ$4&gt;$F$21,0,IF(CZ$4=$F$21,$F105-SUM($Z105:CY105),MIN($F105*INDEX($AA$24:$DB$24,CZ$4-$D105+1),$F105-SUM($Z105:CY105)))))</f>
        <v/>
      </c>
      <c r="DA105" s="91">
        <f t="array" ref="DA105">IF(DA$4&lt;$D105,0,IF(DA$4&gt;$F$21,0,IF(DA$4=$F$21,$F105-SUM($Z105:CZ105),MIN($F105*INDEX($AA$24:$DB$24,DA$4-$D105+1),$F105-SUM($Z105:CZ105)))))</f>
        <v/>
      </c>
      <c r="DB105" s="91">
        <f t="array" ref="DB105">IF(DB$4&lt;$D105,0,IF(DB$4&gt;$F$21,0,IF(DB$4=$F$21,$F105-SUM($Z105:DA105),MIN($F105*INDEX($AA$24:$DB$24,DB$4-$D105+1),$F105-SUM($Z105:DA105)))))</f>
        <v/>
      </c>
    </row>
    <row r="106" outlineLevel="3">
      <c r="E106" s="28" t="inlineStr">
        <is>
          <t>Total Depreciation</t>
        </is>
      </c>
      <c r="G106" s="87">
        <f>SUM(AA106:DB106)-Y106</f>
        <v/>
      </c>
      <c r="Y106" s="88">
        <f>SUM(AA106:DB106)</f>
        <v/>
      </c>
      <c r="AA106" s="38">
        <f>SUM(AA26:AA105)</f>
        <v/>
      </c>
      <c r="AB106" s="38">
        <f>SUM(AB26:AB105)</f>
        <v/>
      </c>
      <c r="AC106" s="38">
        <f>SUM(AC26:AC105)</f>
        <v/>
      </c>
      <c r="AD106" s="38">
        <f>SUM(AD26:AD105)</f>
        <v/>
      </c>
      <c r="AE106" s="38">
        <f>SUM(AE26:AE105)</f>
        <v/>
      </c>
      <c r="AF106" s="38">
        <f>SUM(AF26:AF105)</f>
        <v/>
      </c>
      <c r="AG106" s="38">
        <f>SUM(AG26:AG105)</f>
        <v/>
      </c>
      <c r="AH106" s="38">
        <f>SUM(AH26:AH105)</f>
        <v/>
      </c>
      <c r="AI106" s="38">
        <f>SUM(AI26:AI105)</f>
        <v/>
      </c>
      <c r="AJ106" s="38">
        <f>SUM(AJ26:AJ105)</f>
        <v/>
      </c>
      <c r="AK106" s="38">
        <f>SUM(AK26:AK105)</f>
        <v/>
      </c>
      <c r="AL106" s="38">
        <f>SUM(AL26:AL105)</f>
        <v/>
      </c>
      <c r="AM106" s="38">
        <f>SUM(AM26:AM105)</f>
        <v/>
      </c>
      <c r="AN106" s="38">
        <f>SUM(AN26:AN105)</f>
        <v/>
      </c>
      <c r="AO106" s="38">
        <f>SUM(AO26:AO105)</f>
        <v/>
      </c>
      <c r="AP106" s="38">
        <f>SUM(AP26:AP105)</f>
        <v/>
      </c>
      <c r="AQ106" s="38">
        <f>SUM(AQ26:AQ105)</f>
        <v/>
      </c>
      <c r="AR106" s="38">
        <f>SUM(AR26:AR105)</f>
        <v/>
      </c>
      <c r="AS106" s="38">
        <f>SUM(AS26:AS105)</f>
        <v/>
      </c>
      <c r="AT106" s="38">
        <f>SUM(AT26:AT105)</f>
        <v/>
      </c>
      <c r="AU106" s="38">
        <f>SUM(AU26:AU105)</f>
        <v/>
      </c>
      <c r="AV106" s="38">
        <f>SUM(AV26:AV105)</f>
        <v/>
      </c>
      <c r="AW106" s="38">
        <f>SUM(AW26:AW105)</f>
        <v/>
      </c>
      <c r="AX106" s="38">
        <f>SUM(AX26:AX105)</f>
        <v/>
      </c>
      <c r="AY106" s="38">
        <f>SUM(AY26:AY105)</f>
        <v/>
      </c>
      <c r="AZ106" s="38">
        <f>SUM(AZ26:AZ105)</f>
        <v/>
      </c>
      <c r="BA106" s="38">
        <f>SUM(BA26:BA105)</f>
        <v/>
      </c>
      <c r="BB106" s="38">
        <f>SUM(BB26:BB105)</f>
        <v/>
      </c>
      <c r="BC106" s="38">
        <f>SUM(BC26:BC105)</f>
        <v/>
      </c>
      <c r="BD106" s="38">
        <f>SUM(BD26:BD105)</f>
        <v/>
      </c>
      <c r="BE106" s="38">
        <f>SUM(BE26:BE105)</f>
        <v/>
      </c>
      <c r="BF106" s="38">
        <f>SUM(BF26:BF105)</f>
        <v/>
      </c>
      <c r="BG106" s="38">
        <f>SUM(BG26:BG105)</f>
        <v/>
      </c>
      <c r="BH106" s="38">
        <f>SUM(BH26:BH105)</f>
        <v/>
      </c>
      <c r="BI106" s="38">
        <f>SUM(BI26:BI105)</f>
        <v/>
      </c>
      <c r="BJ106" s="38">
        <f>SUM(BJ26:BJ105)</f>
        <v/>
      </c>
      <c r="BK106" s="38">
        <f>SUM(BK26:BK105)</f>
        <v/>
      </c>
      <c r="BL106" s="38">
        <f>SUM(BL26:BL105)</f>
        <v/>
      </c>
      <c r="BM106" s="38">
        <f>SUM(BM26:BM105)</f>
        <v/>
      </c>
      <c r="BN106" s="38">
        <f>SUM(BN26:BN105)</f>
        <v/>
      </c>
      <c r="BO106" s="38">
        <f>SUM(BO26:BO105)</f>
        <v/>
      </c>
      <c r="BP106" s="38">
        <f>SUM(BP26:BP105)</f>
        <v/>
      </c>
      <c r="BQ106" s="38">
        <f>SUM(BQ26:BQ105)</f>
        <v/>
      </c>
      <c r="BR106" s="38">
        <f>SUM(BR26:BR105)</f>
        <v/>
      </c>
      <c r="BS106" s="38">
        <f>SUM(BS26:BS105)</f>
        <v/>
      </c>
      <c r="BT106" s="38">
        <f>SUM(BT26:BT105)</f>
        <v/>
      </c>
      <c r="BU106" s="38">
        <f>SUM(BU26:BU105)</f>
        <v/>
      </c>
      <c r="BV106" s="38">
        <f>SUM(BV26:BV105)</f>
        <v/>
      </c>
      <c r="BW106" s="38">
        <f>SUM(BW26:BW105)</f>
        <v/>
      </c>
      <c r="BX106" s="38">
        <f>SUM(BX26:BX105)</f>
        <v/>
      </c>
      <c r="BY106" s="38">
        <f>SUM(BY26:BY105)</f>
        <v/>
      </c>
      <c r="BZ106" s="38">
        <f>SUM(BZ26:BZ105)</f>
        <v/>
      </c>
      <c r="CA106" s="38">
        <f>SUM(CA26:CA105)</f>
        <v/>
      </c>
      <c r="CB106" s="38">
        <f>SUM(CB26:CB105)</f>
        <v/>
      </c>
      <c r="CC106" s="38">
        <f>SUM(CC26:CC105)</f>
        <v/>
      </c>
      <c r="CD106" s="38">
        <f>SUM(CD26:CD105)</f>
        <v/>
      </c>
      <c r="CE106" s="38">
        <f>SUM(CE26:CE105)</f>
        <v/>
      </c>
      <c r="CF106" s="38">
        <f>SUM(CF26:CF105)</f>
        <v/>
      </c>
      <c r="CG106" s="38">
        <f>SUM(CG26:CG105)</f>
        <v/>
      </c>
      <c r="CH106" s="38">
        <f>SUM(CH26:CH105)</f>
        <v/>
      </c>
      <c r="CI106" s="38">
        <f>SUM(CI26:CI105)</f>
        <v/>
      </c>
      <c r="CJ106" s="38">
        <f>SUM(CJ26:CJ105)</f>
        <v/>
      </c>
      <c r="CK106" s="38">
        <f>SUM(CK26:CK105)</f>
        <v/>
      </c>
      <c r="CL106" s="38">
        <f>SUM(CL26:CL105)</f>
        <v/>
      </c>
      <c r="CM106" s="38">
        <f>SUM(CM26:CM105)</f>
        <v/>
      </c>
      <c r="CN106" s="38">
        <f>SUM(CN26:CN105)</f>
        <v/>
      </c>
      <c r="CO106" s="38">
        <f>SUM(CO26:CO105)</f>
        <v/>
      </c>
      <c r="CP106" s="38">
        <f>SUM(CP26:CP105)</f>
        <v/>
      </c>
      <c r="CQ106" s="38">
        <f>SUM(CQ26:CQ105)</f>
        <v/>
      </c>
      <c r="CR106" s="38">
        <f>SUM(CR26:CR105)</f>
        <v/>
      </c>
      <c r="CS106" s="38">
        <f>SUM(CS26:CS105)</f>
        <v/>
      </c>
      <c r="CT106" s="38">
        <f>SUM(CT26:CT105)</f>
        <v/>
      </c>
      <c r="CU106" s="38">
        <f>SUM(CU26:CU105)</f>
        <v/>
      </c>
      <c r="CV106" s="38">
        <f>SUM(CV26:CV105)</f>
        <v/>
      </c>
      <c r="CW106" s="38">
        <f>SUM(CW26:CW105)</f>
        <v/>
      </c>
      <c r="CX106" s="38">
        <f>SUM(CX26:CX105)</f>
        <v/>
      </c>
      <c r="CY106" s="38">
        <f>SUM(CY26:CY105)</f>
        <v/>
      </c>
      <c r="CZ106" s="38">
        <f>SUM(CZ26:CZ105)</f>
        <v/>
      </c>
      <c r="DA106" s="38">
        <f>SUM(DA26:DA105)</f>
        <v/>
      </c>
      <c r="DB106" s="38">
        <f>SUM(DB26:DB105)</f>
        <v/>
      </c>
    </row>
    <row r="107" outlineLevel="3">
      <c r="F107" s="87" t="n"/>
      <c r="G107" s="21" t="n"/>
    </row>
    <row r="108" outlineLevel="3">
      <c r="F108" s="87" t="n"/>
      <c r="G108" s="21" t="n"/>
    </row>
    <row r="109" outlineLevel="3">
      <c r="F109" s="87" t="n"/>
    </row>
    <row r="110" outlineLevel="3">
      <c r="E110" s="2">
        <f>Assumptions!E54</f>
        <v/>
      </c>
      <c r="F110" s="87" t="n"/>
      <c r="G110" s="21">
        <f>Assumptions!G54</f>
        <v/>
      </c>
      <c r="Y110" s="22">
        <f>SUM(AA110:DB110)</f>
        <v/>
      </c>
      <c r="AA110" s="24">
        <f>(1+$F$15)*Assumptions!AA54</f>
        <v/>
      </c>
      <c r="AB110" s="24">
        <f>(1+$F$15)*Assumptions!AB54</f>
        <v/>
      </c>
      <c r="AC110" s="24">
        <f>(1+$F$15)*Assumptions!AC54</f>
        <v/>
      </c>
      <c r="AD110" s="24">
        <f>(1+$F$15)*Assumptions!AD54</f>
        <v/>
      </c>
      <c r="AE110" s="24">
        <f>(1+$F$15)*Assumptions!AE54</f>
        <v/>
      </c>
      <c r="AF110" s="24">
        <f>(1+$F$15)*Assumptions!AF54</f>
        <v/>
      </c>
      <c r="AG110" s="24">
        <f>(1+$F$15)*Assumptions!AG54</f>
        <v/>
      </c>
      <c r="AH110" s="24">
        <f>(1+$F$15)*Assumptions!AH54</f>
        <v/>
      </c>
      <c r="AI110" s="24">
        <f>(1+$F$15)*Assumptions!AI54</f>
        <v/>
      </c>
      <c r="AJ110" s="24">
        <f>(1+$F$15)*Assumptions!AJ54</f>
        <v/>
      </c>
      <c r="AK110" s="24">
        <f>(1+$F$15)*Assumptions!AK54</f>
        <v/>
      </c>
      <c r="AL110" s="24">
        <f>(1+$F$15)*Assumptions!AL54</f>
        <v/>
      </c>
      <c r="AM110" s="24">
        <f>(1+$F$15)*Assumptions!AM54</f>
        <v/>
      </c>
      <c r="AN110" s="24">
        <f>(1+$F$15)*Assumptions!AN54</f>
        <v/>
      </c>
      <c r="AO110" s="24">
        <f>(1+$F$15)*Assumptions!AO54</f>
        <v/>
      </c>
      <c r="AP110" s="24">
        <f>(1+$F$15)*Assumptions!AP54</f>
        <v/>
      </c>
      <c r="AQ110" s="24">
        <f>(1+$F$15)*Assumptions!AQ54</f>
        <v/>
      </c>
      <c r="AR110" s="24">
        <f>(1+$F$15)*Assumptions!AR54</f>
        <v/>
      </c>
      <c r="AS110" s="24">
        <f>(1+$F$15)*Assumptions!AS54</f>
        <v/>
      </c>
      <c r="AT110" s="24">
        <f>(1+$F$15)*Assumptions!AT54</f>
        <v/>
      </c>
      <c r="AU110" s="24">
        <f>(1+$F$15)*Assumptions!AU54</f>
        <v/>
      </c>
      <c r="AV110" s="24">
        <f>(1+$F$15)*Assumptions!AV54</f>
        <v/>
      </c>
      <c r="AW110" s="24">
        <f>(1+$F$15)*Assumptions!AW54</f>
        <v/>
      </c>
      <c r="AX110" s="24">
        <f>(1+$F$15)*Assumptions!AX54</f>
        <v/>
      </c>
      <c r="AY110" s="24">
        <f>(1+$F$15)*Assumptions!AY54</f>
        <v/>
      </c>
      <c r="AZ110" s="24">
        <f>(1+$F$15)*Assumptions!AZ54</f>
        <v/>
      </c>
      <c r="BA110" s="24">
        <f>(1+$F$15)*Assumptions!BA54</f>
        <v/>
      </c>
      <c r="BB110" s="24">
        <f>(1+$F$15)*Assumptions!BB54</f>
        <v/>
      </c>
      <c r="BC110" s="24">
        <f>(1+$F$15)*Assumptions!BC54</f>
        <v/>
      </c>
      <c r="BD110" s="24">
        <f>(1+$F$15)*Assumptions!BD54</f>
        <v/>
      </c>
      <c r="BE110" s="24">
        <f>(1+$F$15)*Assumptions!BE54</f>
        <v/>
      </c>
      <c r="BF110" s="24">
        <f>(1+$F$15)*Assumptions!BF54</f>
        <v/>
      </c>
      <c r="BG110" s="24">
        <f>(1+$F$15)*Assumptions!BG54</f>
        <v/>
      </c>
      <c r="BH110" s="24">
        <f>(1+$F$15)*Assumptions!BH54</f>
        <v/>
      </c>
      <c r="BI110" s="24">
        <f>(1+$F$15)*Assumptions!BI54</f>
        <v/>
      </c>
      <c r="BJ110" s="24">
        <f>(1+$F$15)*Assumptions!BJ54</f>
        <v/>
      </c>
      <c r="BK110" s="24">
        <f>(1+$F$15)*Assumptions!BK54</f>
        <v/>
      </c>
      <c r="BL110" s="24">
        <f>(1+$F$15)*Assumptions!BL54</f>
        <v/>
      </c>
      <c r="BM110" s="24">
        <f>(1+$F$15)*Assumptions!BM54</f>
        <v/>
      </c>
      <c r="BN110" s="24">
        <f>(1+$F$15)*Assumptions!BN54</f>
        <v/>
      </c>
      <c r="BO110" s="24">
        <f>(1+$F$15)*Assumptions!BO54</f>
        <v/>
      </c>
      <c r="BP110" s="24">
        <f>(1+$F$15)*Assumptions!BP54</f>
        <v/>
      </c>
      <c r="BQ110" s="24">
        <f>(1+$F$15)*Assumptions!BQ54</f>
        <v/>
      </c>
      <c r="BR110" s="24">
        <f>(1+$F$15)*Assumptions!BR54</f>
        <v/>
      </c>
      <c r="BS110" s="24">
        <f>(1+$F$15)*Assumptions!BS54</f>
        <v/>
      </c>
      <c r="BT110" s="24">
        <f>(1+$F$15)*Assumptions!BT54</f>
        <v/>
      </c>
      <c r="BU110" s="24">
        <f>(1+$F$15)*Assumptions!BU54</f>
        <v/>
      </c>
      <c r="BV110" s="24">
        <f>(1+$F$15)*Assumptions!BV54</f>
        <v/>
      </c>
      <c r="BW110" s="24">
        <f>(1+$F$15)*Assumptions!BW54</f>
        <v/>
      </c>
      <c r="BX110" s="24">
        <f>(1+$F$15)*Assumptions!BX54</f>
        <v/>
      </c>
      <c r="BY110" s="24">
        <f>(1+$F$15)*Assumptions!BY54</f>
        <v/>
      </c>
      <c r="BZ110" s="24">
        <f>(1+$F$15)*Assumptions!BZ54</f>
        <v/>
      </c>
      <c r="CA110" s="24">
        <f>(1+$F$15)*Assumptions!CA54</f>
        <v/>
      </c>
      <c r="CB110" s="24">
        <f>(1+$F$15)*Assumptions!CB54</f>
        <v/>
      </c>
      <c r="CC110" s="24">
        <f>(1+$F$15)*Assumptions!CC54</f>
        <v/>
      </c>
      <c r="CD110" s="24">
        <f>(1+$F$15)*Assumptions!CD54</f>
        <v/>
      </c>
      <c r="CE110" s="24">
        <f>(1+$F$15)*Assumptions!CE54</f>
        <v/>
      </c>
      <c r="CF110" s="24">
        <f>(1+$F$15)*Assumptions!CF54</f>
        <v/>
      </c>
      <c r="CG110" s="24">
        <f>(1+$F$15)*Assumptions!CG54</f>
        <v/>
      </c>
      <c r="CH110" s="24">
        <f>(1+$F$15)*Assumptions!CH54</f>
        <v/>
      </c>
      <c r="CI110" s="24">
        <f>(1+$F$15)*Assumptions!CI54</f>
        <v/>
      </c>
      <c r="CJ110" s="24">
        <f>(1+$F$15)*Assumptions!CJ54</f>
        <v/>
      </c>
      <c r="CK110" s="24">
        <f>(1+$F$15)*Assumptions!CK54</f>
        <v/>
      </c>
      <c r="CL110" s="24">
        <f>(1+$F$15)*Assumptions!CL54</f>
        <v/>
      </c>
      <c r="CM110" s="24">
        <f>(1+$F$15)*Assumptions!CM54</f>
        <v/>
      </c>
      <c r="CN110" s="24">
        <f>(1+$F$15)*Assumptions!CN54</f>
        <v/>
      </c>
      <c r="CO110" s="24">
        <f>(1+$F$15)*Assumptions!CO54</f>
        <v/>
      </c>
      <c r="CP110" s="24">
        <f>(1+$F$15)*Assumptions!CP54</f>
        <v/>
      </c>
      <c r="CQ110" s="24">
        <f>(1+$F$15)*Assumptions!CQ54</f>
        <v/>
      </c>
      <c r="CR110" s="24">
        <f>(1+$F$15)*Assumptions!CR54</f>
        <v/>
      </c>
      <c r="CS110" s="24">
        <f>(1+$F$15)*Assumptions!CS54</f>
        <v/>
      </c>
      <c r="CT110" s="24">
        <f>(1+$F$15)*Assumptions!CT54</f>
        <v/>
      </c>
      <c r="CU110" s="24">
        <f>(1+$F$15)*Assumptions!CU54</f>
        <v/>
      </c>
      <c r="CV110" s="24">
        <f>(1+$F$15)*Assumptions!CV54</f>
        <v/>
      </c>
      <c r="CW110" s="24">
        <f>(1+$F$15)*Assumptions!CW54</f>
        <v/>
      </c>
      <c r="CX110" s="24">
        <f>(1+$F$15)*Assumptions!CX54</f>
        <v/>
      </c>
      <c r="CY110" s="24">
        <f>(1+$F$15)*Assumptions!CY54</f>
        <v/>
      </c>
      <c r="CZ110" s="24">
        <f>(1+$F$15)*Assumptions!CZ54</f>
        <v/>
      </c>
      <c r="DA110" s="24">
        <f>(1+$F$15)*Assumptions!DA54</f>
        <v/>
      </c>
      <c r="DB110" s="24">
        <f>(1+$F$15)*Assumptions!DB54</f>
        <v/>
      </c>
    </row>
    <row r="111" outlineLevel="3">
      <c r="E111" s="2">
        <f>Assumptions!E55</f>
        <v/>
      </c>
      <c r="F111" s="87" t="n"/>
      <c r="G111" s="21">
        <f>Assumptions!G55</f>
        <v/>
      </c>
      <c r="Y111" s="22">
        <f>SUM(AA111:DB111)</f>
        <v/>
      </c>
      <c r="AA111" s="24">
        <f>(1+$F$15)*Assumptions!AA55</f>
        <v/>
      </c>
      <c r="AB111" s="24">
        <f>(1+$F$15)*Assumptions!AB55</f>
        <v/>
      </c>
      <c r="AC111" s="24">
        <f>(1+$F$15)*Assumptions!AC55</f>
        <v/>
      </c>
      <c r="AD111" s="24">
        <f>(1+$F$15)*Assumptions!AD55</f>
        <v/>
      </c>
      <c r="AE111" s="24">
        <f>(1+$F$15)*Assumptions!AE55</f>
        <v/>
      </c>
      <c r="AF111" s="24">
        <f>(1+$F$15)*Assumptions!AF55</f>
        <v/>
      </c>
      <c r="AG111" s="24">
        <f>(1+$F$15)*Assumptions!AG55</f>
        <v/>
      </c>
      <c r="AH111" s="24">
        <f>(1+$F$15)*Assumptions!AH55</f>
        <v/>
      </c>
      <c r="AI111" s="24">
        <f>(1+$F$15)*Assumptions!AI55</f>
        <v/>
      </c>
      <c r="AJ111" s="24">
        <f>(1+$F$15)*Assumptions!AJ55</f>
        <v/>
      </c>
      <c r="AK111" s="24">
        <f>(1+$F$15)*Assumptions!AK55</f>
        <v/>
      </c>
      <c r="AL111" s="24">
        <f>(1+$F$15)*Assumptions!AL55</f>
        <v/>
      </c>
      <c r="AM111" s="24">
        <f>(1+$F$15)*Assumptions!AM55</f>
        <v/>
      </c>
      <c r="AN111" s="24">
        <f>(1+$F$15)*Assumptions!AN55</f>
        <v/>
      </c>
      <c r="AO111" s="24">
        <f>(1+$F$15)*Assumptions!AO55</f>
        <v/>
      </c>
      <c r="AP111" s="24">
        <f>(1+$F$15)*Assumptions!AP55</f>
        <v/>
      </c>
      <c r="AQ111" s="24">
        <f>(1+$F$15)*Assumptions!AQ55</f>
        <v/>
      </c>
      <c r="AR111" s="24">
        <f>(1+$F$15)*Assumptions!AR55</f>
        <v/>
      </c>
      <c r="AS111" s="24">
        <f>(1+$F$15)*Assumptions!AS55</f>
        <v/>
      </c>
      <c r="AT111" s="24">
        <f>(1+$F$15)*Assumptions!AT55</f>
        <v/>
      </c>
      <c r="AU111" s="24">
        <f>(1+$F$15)*Assumptions!AU55</f>
        <v/>
      </c>
      <c r="AV111" s="24">
        <f>(1+$F$15)*Assumptions!AV55</f>
        <v/>
      </c>
      <c r="AW111" s="24">
        <f>(1+$F$15)*Assumptions!AW55</f>
        <v/>
      </c>
      <c r="AX111" s="24">
        <f>(1+$F$15)*Assumptions!AX55</f>
        <v/>
      </c>
      <c r="AY111" s="24">
        <f>(1+$F$15)*Assumptions!AY55</f>
        <v/>
      </c>
      <c r="AZ111" s="24">
        <f>(1+$F$15)*Assumptions!AZ55</f>
        <v/>
      </c>
      <c r="BA111" s="24">
        <f>(1+$F$15)*Assumptions!BA55</f>
        <v/>
      </c>
      <c r="BB111" s="24">
        <f>(1+$F$15)*Assumptions!BB55</f>
        <v/>
      </c>
      <c r="BC111" s="24">
        <f>(1+$F$15)*Assumptions!BC55</f>
        <v/>
      </c>
      <c r="BD111" s="24">
        <f>(1+$F$15)*Assumptions!BD55</f>
        <v/>
      </c>
      <c r="BE111" s="24">
        <f>(1+$F$15)*Assumptions!BE55</f>
        <v/>
      </c>
      <c r="BF111" s="24">
        <f>(1+$F$15)*Assumptions!BF55</f>
        <v/>
      </c>
      <c r="BG111" s="24">
        <f>(1+$F$15)*Assumptions!BG55</f>
        <v/>
      </c>
      <c r="BH111" s="24">
        <f>(1+$F$15)*Assumptions!BH55</f>
        <v/>
      </c>
      <c r="BI111" s="24">
        <f>(1+$F$15)*Assumptions!BI55</f>
        <v/>
      </c>
      <c r="BJ111" s="24">
        <f>(1+$F$15)*Assumptions!BJ55</f>
        <v/>
      </c>
      <c r="BK111" s="24">
        <f>(1+$F$15)*Assumptions!BK55</f>
        <v/>
      </c>
      <c r="BL111" s="24">
        <f>(1+$F$15)*Assumptions!BL55</f>
        <v/>
      </c>
      <c r="BM111" s="24">
        <f>(1+$F$15)*Assumptions!BM55</f>
        <v/>
      </c>
      <c r="BN111" s="24">
        <f>(1+$F$15)*Assumptions!BN55</f>
        <v/>
      </c>
      <c r="BO111" s="24">
        <f>(1+$F$15)*Assumptions!BO55</f>
        <v/>
      </c>
      <c r="BP111" s="24">
        <f>(1+$F$15)*Assumptions!BP55</f>
        <v/>
      </c>
      <c r="BQ111" s="24">
        <f>(1+$F$15)*Assumptions!BQ55</f>
        <v/>
      </c>
      <c r="BR111" s="24">
        <f>(1+$F$15)*Assumptions!BR55</f>
        <v/>
      </c>
      <c r="BS111" s="24">
        <f>(1+$F$15)*Assumptions!BS55</f>
        <v/>
      </c>
      <c r="BT111" s="24">
        <f>(1+$F$15)*Assumptions!BT55</f>
        <v/>
      </c>
      <c r="BU111" s="24">
        <f>(1+$F$15)*Assumptions!BU55</f>
        <v/>
      </c>
      <c r="BV111" s="24">
        <f>(1+$F$15)*Assumptions!BV55</f>
        <v/>
      </c>
      <c r="BW111" s="24">
        <f>(1+$F$15)*Assumptions!BW55</f>
        <v/>
      </c>
      <c r="BX111" s="24">
        <f>(1+$F$15)*Assumptions!BX55</f>
        <v/>
      </c>
      <c r="BY111" s="24">
        <f>(1+$F$15)*Assumptions!BY55</f>
        <v/>
      </c>
      <c r="BZ111" s="24">
        <f>(1+$F$15)*Assumptions!BZ55</f>
        <v/>
      </c>
      <c r="CA111" s="24">
        <f>(1+$F$15)*Assumptions!CA55</f>
        <v/>
      </c>
      <c r="CB111" s="24">
        <f>(1+$F$15)*Assumptions!CB55</f>
        <v/>
      </c>
      <c r="CC111" s="24">
        <f>(1+$F$15)*Assumptions!CC55</f>
        <v/>
      </c>
      <c r="CD111" s="24">
        <f>(1+$F$15)*Assumptions!CD55</f>
        <v/>
      </c>
      <c r="CE111" s="24">
        <f>(1+$F$15)*Assumptions!CE55</f>
        <v/>
      </c>
      <c r="CF111" s="24">
        <f>(1+$F$15)*Assumptions!CF55</f>
        <v/>
      </c>
      <c r="CG111" s="24">
        <f>(1+$F$15)*Assumptions!CG55</f>
        <v/>
      </c>
      <c r="CH111" s="24">
        <f>(1+$F$15)*Assumptions!CH55</f>
        <v/>
      </c>
      <c r="CI111" s="24">
        <f>(1+$F$15)*Assumptions!CI55</f>
        <v/>
      </c>
      <c r="CJ111" s="24">
        <f>(1+$F$15)*Assumptions!CJ55</f>
        <v/>
      </c>
      <c r="CK111" s="24">
        <f>(1+$F$15)*Assumptions!CK55</f>
        <v/>
      </c>
      <c r="CL111" s="24">
        <f>(1+$F$15)*Assumptions!CL55</f>
        <v/>
      </c>
      <c r="CM111" s="24">
        <f>(1+$F$15)*Assumptions!CM55</f>
        <v/>
      </c>
      <c r="CN111" s="24">
        <f>(1+$F$15)*Assumptions!CN55</f>
        <v/>
      </c>
      <c r="CO111" s="24">
        <f>(1+$F$15)*Assumptions!CO55</f>
        <v/>
      </c>
      <c r="CP111" s="24">
        <f>(1+$F$15)*Assumptions!CP55</f>
        <v/>
      </c>
      <c r="CQ111" s="24">
        <f>(1+$F$15)*Assumptions!CQ55</f>
        <v/>
      </c>
      <c r="CR111" s="24">
        <f>(1+$F$15)*Assumptions!CR55</f>
        <v/>
      </c>
      <c r="CS111" s="24">
        <f>(1+$F$15)*Assumptions!CS55</f>
        <v/>
      </c>
      <c r="CT111" s="24">
        <f>(1+$F$15)*Assumptions!CT55</f>
        <v/>
      </c>
      <c r="CU111" s="24">
        <f>(1+$F$15)*Assumptions!CU55</f>
        <v/>
      </c>
      <c r="CV111" s="24">
        <f>(1+$F$15)*Assumptions!CV55</f>
        <v/>
      </c>
      <c r="CW111" s="24">
        <f>(1+$F$15)*Assumptions!CW55</f>
        <v/>
      </c>
      <c r="CX111" s="24">
        <f>(1+$F$15)*Assumptions!CX55</f>
        <v/>
      </c>
      <c r="CY111" s="24">
        <f>(1+$F$15)*Assumptions!CY55</f>
        <v/>
      </c>
      <c r="CZ111" s="24">
        <f>(1+$F$15)*Assumptions!CZ55</f>
        <v/>
      </c>
      <c r="DA111" s="24">
        <f>(1+$F$15)*Assumptions!DA55</f>
        <v/>
      </c>
      <c r="DB111" s="24">
        <f>(1+$F$15)*Assumptions!DB55</f>
        <v/>
      </c>
    </row>
    <row r="112" outlineLevel="3">
      <c r="E112" s="2">
        <f>Assumptions!E56</f>
        <v/>
      </c>
      <c r="F112" s="87" t="n"/>
      <c r="G112" s="21">
        <f>Assumptions!G56</f>
        <v/>
      </c>
      <c r="Y112" s="22">
        <f>SUM(AA112:DB112)</f>
        <v/>
      </c>
      <c r="AA112" s="24">
        <f>(1+$F$15)*Assumptions!AA56</f>
        <v/>
      </c>
      <c r="AB112" s="24">
        <f>(1+$F$15)*Assumptions!AB56</f>
        <v/>
      </c>
      <c r="AC112" s="24">
        <f>(1+$F$15)*Assumptions!AC56</f>
        <v/>
      </c>
      <c r="AD112" s="24">
        <f>(1+$F$15)*Assumptions!AD56</f>
        <v/>
      </c>
      <c r="AE112" s="24">
        <f>(1+$F$15)*Assumptions!AE56</f>
        <v/>
      </c>
      <c r="AF112" s="24">
        <f>(1+$F$15)*Assumptions!AF56</f>
        <v/>
      </c>
      <c r="AG112" s="24">
        <f>(1+$F$15)*Assumptions!AG56</f>
        <v/>
      </c>
      <c r="AH112" s="24">
        <f>(1+$F$15)*Assumptions!AH56</f>
        <v/>
      </c>
      <c r="AI112" s="24">
        <f>(1+$F$15)*Assumptions!AI56</f>
        <v/>
      </c>
      <c r="AJ112" s="24">
        <f>(1+$F$15)*Assumptions!AJ56</f>
        <v/>
      </c>
      <c r="AK112" s="24">
        <f>(1+$F$15)*Assumptions!AK56</f>
        <v/>
      </c>
      <c r="AL112" s="24">
        <f>(1+$F$15)*Assumptions!AL56</f>
        <v/>
      </c>
      <c r="AM112" s="24">
        <f>(1+$F$15)*Assumptions!AM56</f>
        <v/>
      </c>
      <c r="AN112" s="24">
        <f>(1+$F$15)*Assumptions!AN56</f>
        <v/>
      </c>
      <c r="AO112" s="24">
        <f>(1+$F$15)*Assumptions!AO56</f>
        <v/>
      </c>
      <c r="AP112" s="24">
        <f>(1+$F$15)*Assumptions!AP56</f>
        <v/>
      </c>
      <c r="AQ112" s="24">
        <f>(1+$F$15)*Assumptions!AQ56</f>
        <v/>
      </c>
      <c r="AR112" s="24">
        <f>(1+$F$15)*Assumptions!AR56</f>
        <v/>
      </c>
      <c r="AS112" s="24">
        <f>(1+$F$15)*Assumptions!AS56</f>
        <v/>
      </c>
      <c r="AT112" s="24">
        <f>(1+$F$15)*Assumptions!AT56</f>
        <v/>
      </c>
      <c r="AU112" s="24">
        <f>(1+$F$15)*Assumptions!AU56</f>
        <v/>
      </c>
      <c r="AV112" s="24">
        <f>(1+$F$15)*Assumptions!AV56</f>
        <v/>
      </c>
      <c r="AW112" s="24">
        <f>(1+$F$15)*Assumptions!AW56</f>
        <v/>
      </c>
      <c r="AX112" s="24">
        <f>(1+$F$15)*Assumptions!AX56</f>
        <v/>
      </c>
      <c r="AY112" s="24">
        <f>(1+$F$15)*Assumptions!AY56</f>
        <v/>
      </c>
      <c r="AZ112" s="24">
        <f>(1+$F$15)*Assumptions!AZ56</f>
        <v/>
      </c>
      <c r="BA112" s="24">
        <f>(1+$F$15)*Assumptions!BA56</f>
        <v/>
      </c>
      <c r="BB112" s="24">
        <f>(1+$F$15)*Assumptions!BB56</f>
        <v/>
      </c>
      <c r="BC112" s="24">
        <f>(1+$F$15)*Assumptions!BC56</f>
        <v/>
      </c>
      <c r="BD112" s="24">
        <f>(1+$F$15)*Assumptions!BD56</f>
        <v/>
      </c>
      <c r="BE112" s="24">
        <f>(1+$F$15)*Assumptions!BE56</f>
        <v/>
      </c>
      <c r="BF112" s="24">
        <f>(1+$F$15)*Assumptions!BF56</f>
        <v/>
      </c>
      <c r="BG112" s="24">
        <f>(1+$F$15)*Assumptions!BG56</f>
        <v/>
      </c>
      <c r="BH112" s="24">
        <f>(1+$F$15)*Assumptions!BH56</f>
        <v/>
      </c>
      <c r="BI112" s="24">
        <f>(1+$F$15)*Assumptions!BI56</f>
        <v/>
      </c>
      <c r="BJ112" s="24">
        <f>(1+$F$15)*Assumptions!BJ56</f>
        <v/>
      </c>
      <c r="BK112" s="24">
        <f>(1+$F$15)*Assumptions!BK56</f>
        <v/>
      </c>
      <c r="BL112" s="24">
        <f>(1+$F$15)*Assumptions!BL56</f>
        <v/>
      </c>
      <c r="BM112" s="24">
        <f>(1+$F$15)*Assumptions!BM56</f>
        <v/>
      </c>
      <c r="BN112" s="24">
        <f>(1+$F$15)*Assumptions!BN56</f>
        <v/>
      </c>
      <c r="BO112" s="24">
        <f>(1+$F$15)*Assumptions!BO56</f>
        <v/>
      </c>
      <c r="BP112" s="24">
        <f>(1+$F$15)*Assumptions!BP56</f>
        <v/>
      </c>
      <c r="BQ112" s="24">
        <f>(1+$F$15)*Assumptions!BQ56</f>
        <v/>
      </c>
      <c r="BR112" s="24">
        <f>(1+$F$15)*Assumptions!BR56</f>
        <v/>
      </c>
      <c r="BS112" s="24">
        <f>(1+$F$15)*Assumptions!BS56</f>
        <v/>
      </c>
      <c r="BT112" s="24">
        <f>(1+$F$15)*Assumptions!BT56</f>
        <v/>
      </c>
      <c r="BU112" s="24">
        <f>(1+$F$15)*Assumptions!BU56</f>
        <v/>
      </c>
      <c r="BV112" s="24">
        <f>(1+$F$15)*Assumptions!BV56</f>
        <v/>
      </c>
      <c r="BW112" s="24">
        <f>(1+$F$15)*Assumptions!BW56</f>
        <v/>
      </c>
      <c r="BX112" s="24">
        <f>(1+$F$15)*Assumptions!BX56</f>
        <v/>
      </c>
      <c r="BY112" s="24">
        <f>(1+$F$15)*Assumptions!BY56</f>
        <v/>
      </c>
      <c r="BZ112" s="24">
        <f>(1+$F$15)*Assumptions!BZ56</f>
        <v/>
      </c>
      <c r="CA112" s="24">
        <f>(1+$F$15)*Assumptions!CA56</f>
        <v/>
      </c>
      <c r="CB112" s="24">
        <f>(1+$F$15)*Assumptions!CB56</f>
        <v/>
      </c>
      <c r="CC112" s="24">
        <f>(1+$F$15)*Assumptions!CC56</f>
        <v/>
      </c>
      <c r="CD112" s="24">
        <f>(1+$F$15)*Assumptions!CD56</f>
        <v/>
      </c>
      <c r="CE112" s="24">
        <f>(1+$F$15)*Assumptions!CE56</f>
        <v/>
      </c>
      <c r="CF112" s="24">
        <f>(1+$F$15)*Assumptions!CF56</f>
        <v/>
      </c>
      <c r="CG112" s="24">
        <f>(1+$F$15)*Assumptions!CG56</f>
        <v/>
      </c>
      <c r="CH112" s="24">
        <f>(1+$F$15)*Assumptions!CH56</f>
        <v/>
      </c>
      <c r="CI112" s="24">
        <f>(1+$F$15)*Assumptions!CI56</f>
        <v/>
      </c>
      <c r="CJ112" s="24">
        <f>(1+$F$15)*Assumptions!CJ56</f>
        <v/>
      </c>
      <c r="CK112" s="24">
        <f>(1+$F$15)*Assumptions!CK56</f>
        <v/>
      </c>
      <c r="CL112" s="24">
        <f>(1+$F$15)*Assumptions!CL56</f>
        <v/>
      </c>
      <c r="CM112" s="24">
        <f>(1+$F$15)*Assumptions!CM56</f>
        <v/>
      </c>
      <c r="CN112" s="24">
        <f>(1+$F$15)*Assumptions!CN56</f>
        <v/>
      </c>
      <c r="CO112" s="24">
        <f>(1+$F$15)*Assumptions!CO56</f>
        <v/>
      </c>
      <c r="CP112" s="24">
        <f>(1+$F$15)*Assumptions!CP56</f>
        <v/>
      </c>
      <c r="CQ112" s="24">
        <f>(1+$F$15)*Assumptions!CQ56</f>
        <v/>
      </c>
      <c r="CR112" s="24">
        <f>(1+$F$15)*Assumptions!CR56</f>
        <v/>
      </c>
      <c r="CS112" s="24">
        <f>(1+$F$15)*Assumptions!CS56</f>
        <v/>
      </c>
      <c r="CT112" s="24">
        <f>(1+$F$15)*Assumptions!CT56</f>
        <v/>
      </c>
      <c r="CU112" s="24">
        <f>(1+$F$15)*Assumptions!CU56</f>
        <v/>
      </c>
      <c r="CV112" s="24">
        <f>(1+$F$15)*Assumptions!CV56</f>
        <v/>
      </c>
      <c r="CW112" s="24">
        <f>(1+$F$15)*Assumptions!CW56</f>
        <v/>
      </c>
      <c r="CX112" s="24">
        <f>(1+$F$15)*Assumptions!CX56</f>
        <v/>
      </c>
      <c r="CY112" s="24">
        <f>(1+$F$15)*Assumptions!CY56</f>
        <v/>
      </c>
      <c r="CZ112" s="24">
        <f>(1+$F$15)*Assumptions!CZ56</f>
        <v/>
      </c>
      <c r="DA112" s="24">
        <f>(1+$F$15)*Assumptions!DA56</f>
        <v/>
      </c>
      <c r="DB112" s="24">
        <f>(1+$F$15)*Assumptions!DB56</f>
        <v/>
      </c>
    </row>
    <row r="113" outlineLevel="3">
      <c r="E113" s="2">
        <f>Assumptions!E57</f>
        <v/>
      </c>
      <c r="G113" s="21">
        <f>Assumptions!G57</f>
        <v/>
      </c>
      <c r="Y113" s="22">
        <f>SUM(AA113:DB113)</f>
        <v/>
      </c>
      <c r="AA113" s="24">
        <f>(1+$F$15)*Assumptions!AA57</f>
        <v/>
      </c>
      <c r="AB113" s="24">
        <f>(1+$F$15)*Assumptions!AB57</f>
        <v/>
      </c>
      <c r="AC113" s="24">
        <f>(1+$F$15)*Assumptions!AC57</f>
        <v/>
      </c>
      <c r="AD113" s="24">
        <f>(1+$F$15)*Assumptions!AD57</f>
        <v/>
      </c>
      <c r="AE113" s="24">
        <f>(1+$F$15)*Assumptions!AE57</f>
        <v/>
      </c>
      <c r="AF113" s="24">
        <f>(1+$F$15)*Assumptions!AF57</f>
        <v/>
      </c>
      <c r="AG113" s="24">
        <f>(1+$F$15)*Assumptions!AG57</f>
        <v/>
      </c>
      <c r="AH113" s="24">
        <f>(1+$F$15)*Assumptions!AH57</f>
        <v/>
      </c>
      <c r="AI113" s="24">
        <f>(1+$F$15)*Assumptions!AI57</f>
        <v/>
      </c>
      <c r="AJ113" s="24">
        <f>(1+$F$15)*Assumptions!AJ57</f>
        <v/>
      </c>
      <c r="AK113" s="24">
        <f>(1+$F$15)*Assumptions!AK57</f>
        <v/>
      </c>
      <c r="AL113" s="24">
        <f>(1+$F$15)*Assumptions!AL57</f>
        <v/>
      </c>
      <c r="AM113" s="24">
        <f>(1+$F$15)*Assumptions!AM57</f>
        <v/>
      </c>
      <c r="AN113" s="24">
        <f>(1+$F$15)*Assumptions!AN57</f>
        <v/>
      </c>
      <c r="AO113" s="24">
        <f>(1+$F$15)*Assumptions!AO57</f>
        <v/>
      </c>
      <c r="AP113" s="24">
        <f>(1+$F$15)*Assumptions!AP57</f>
        <v/>
      </c>
      <c r="AQ113" s="24">
        <f>(1+$F$15)*Assumptions!AQ57</f>
        <v/>
      </c>
      <c r="AR113" s="24">
        <f>(1+$F$15)*Assumptions!AR57</f>
        <v/>
      </c>
      <c r="AS113" s="24">
        <f>(1+$F$15)*Assumptions!AS57</f>
        <v/>
      </c>
      <c r="AT113" s="24">
        <f>(1+$F$15)*Assumptions!AT57</f>
        <v/>
      </c>
      <c r="AU113" s="24">
        <f>(1+$F$15)*Assumptions!AU57</f>
        <v/>
      </c>
      <c r="AV113" s="24">
        <f>(1+$F$15)*Assumptions!AV57</f>
        <v/>
      </c>
      <c r="AW113" s="24">
        <f>(1+$F$15)*Assumptions!AW57</f>
        <v/>
      </c>
      <c r="AX113" s="24">
        <f>(1+$F$15)*Assumptions!AX57</f>
        <v/>
      </c>
      <c r="AY113" s="24">
        <f>(1+$F$15)*Assumptions!AY57</f>
        <v/>
      </c>
      <c r="AZ113" s="24">
        <f>(1+$F$15)*Assumptions!AZ57</f>
        <v/>
      </c>
      <c r="BA113" s="24">
        <f>(1+$F$15)*Assumptions!BA57</f>
        <v/>
      </c>
      <c r="BB113" s="24">
        <f>(1+$F$15)*Assumptions!BB57</f>
        <v/>
      </c>
      <c r="BC113" s="24">
        <f>(1+$F$15)*Assumptions!BC57</f>
        <v/>
      </c>
      <c r="BD113" s="24">
        <f>(1+$F$15)*Assumptions!BD57</f>
        <v/>
      </c>
      <c r="BE113" s="24">
        <f>(1+$F$15)*Assumptions!BE57</f>
        <v/>
      </c>
      <c r="BF113" s="24">
        <f>(1+$F$15)*Assumptions!BF57</f>
        <v/>
      </c>
      <c r="BG113" s="24">
        <f>(1+$F$15)*Assumptions!BG57</f>
        <v/>
      </c>
      <c r="BH113" s="24">
        <f>(1+$F$15)*Assumptions!BH57</f>
        <v/>
      </c>
      <c r="BI113" s="24">
        <f>(1+$F$15)*Assumptions!BI57</f>
        <v/>
      </c>
      <c r="BJ113" s="24">
        <f>(1+$F$15)*Assumptions!BJ57</f>
        <v/>
      </c>
      <c r="BK113" s="24">
        <f>(1+$F$15)*Assumptions!BK57</f>
        <v/>
      </c>
      <c r="BL113" s="24">
        <f>(1+$F$15)*Assumptions!BL57</f>
        <v/>
      </c>
      <c r="BM113" s="24">
        <f>(1+$F$15)*Assumptions!BM57</f>
        <v/>
      </c>
      <c r="BN113" s="24">
        <f>(1+$F$15)*Assumptions!BN57</f>
        <v/>
      </c>
      <c r="BO113" s="24">
        <f>(1+$F$15)*Assumptions!BO57</f>
        <v/>
      </c>
      <c r="BP113" s="24">
        <f>(1+$F$15)*Assumptions!BP57</f>
        <v/>
      </c>
      <c r="BQ113" s="24">
        <f>(1+$F$15)*Assumptions!BQ57</f>
        <v/>
      </c>
      <c r="BR113" s="24">
        <f>(1+$F$15)*Assumptions!BR57</f>
        <v/>
      </c>
      <c r="BS113" s="24">
        <f>(1+$F$15)*Assumptions!BS57</f>
        <v/>
      </c>
      <c r="BT113" s="24">
        <f>(1+$F$15)*Assumptions!BT57</f>
        <v/>
      </c>
      <c r="BU113" s="24">
        <f>(1+$F$15)*Assumptions!BU57</f>
        <v/>
      </c>
      <c r="BV113" s="24">
        <f>(1+$F$15)*Assumptions!BV57</f>
        <v/>
      </c>
      <c r="BW113" s="24">
        <f>(1+$F$15)*Assumptions!BW57</f>
        <v/>
      </c>
      <c r="BX113" s="24">
        <f>(1+$F$15)*Assumptions!BX57</f>
        <v/>
      </c>
      <c r="BY113" s="24">
        <f>(1+$F$15)*Assumptions!BY57</f>
        <v/>
      </c>
      <c r="BZ113" s="24">
        <f>(1+$F$15)*Assumptions!BZ57</f>
        <v/>
      </c>
      <c r="CA113" s="24">
        <f>(1+$F$15)*Assumptions!CA57</f>
        <v/>
      </c>
      <c r="CB113" s="24">
        <f>(1+$F$15)*Assumptions!CB57</f>
        <v/>
      </c>
      <c r="CC113" s="24">
        <f>(1+$F$15)*Assumptions!CC57</f>
        <v/>
      </c>
      <c r="CD113" s="24">
        <f>(1+$F$15)*Assumptions!CD57</f>
        <v/>
      </c>
      <c r="CE113" s="24">
        <f>(1+$F$15)*Assumptions!CE57</f>
        <v/>
      </c>
      <c r="CF113" s="24">
        <f>(1+$F$15)*Assumptions!CF57</f>
        <v/>
      </c>
      <c r="CG113" s="24">
        <f>(1+$F$15)*Assumptions!CG57</f>
        <v/>
      </c>
      <c r="CH113" s="24">
        <f>(1+$F$15)*Assumptions!CH57</f>
        <v/>
      </c>
      <c r="CI113" s="24">
        <f>(1+$F$15)*Assumptions!CI57</f>
        <v/>
      </c>
      <c r="CJ113" s="24">
        <f>(1+$F$15)*Assumptions!CJ57</f>
        <v/>
      </c>
      <c r="CK113" s="24">
        <f>(1+$F$15)*Assumptions!CK57</f>
        <v/>
      </c>
      <c r="CL113" s="24">
        <f>(1+$F$15)*Assumptions!CL57</f>
        <v/>
      </c>
      <c r="CM113" s="24">
        <f>(1+$F$15)*Assumptions!CM57</f>
        <v/>
      </c>
      <c r="CN113" s="24">
        <f>(1+$F$15)*Assumptions!CN57</f>
        <v/>
      </c>
      <c r="CO113" s="24">
        <f>(1+$F$15)*Assumptions!CO57</f>
        <v/>
      </c>
      <c r="CP113" s="24">
        <f>(1+$F$15)*Assumptions!CP57</f>
        <v/>
      </c>
      <c r="CQ113" s="24">
        <f>(1+$F$15)*Assumptions!CQ57</f>
        <v/>
      </c>
      <c r="CR113" s="24">
        <f>(1+$F$15)*Assumptions!CR57</f>
        <v/>
      </c>
      <c r="CS113" s="24">
        <f>(1+$F$15)*Assumptions!CS57</f>
        <v/>
      </c>
      <c r="CT113" s="24">
        <f>(1+$F$15)*Assumptions!CT57</f>
        <v/>
      </c>
      <c r="CU113" s="24">
        <f>(1+$F$15)*Assumptions!CU57</f>
        <v/>
      </c>
      <c r="CV113" s="24">
        <f>(1+$F$15)*Assumptions!CV57</f>
        <v/>
      </c>
      <c r="CW113" s="24">
        <f>(1+$F$15)*Assumptions!CW57</f>
        <v/>
      </c>
      <c r="CX113" s="24">
        <f>(1+$F$15)*Assumptions!CX57</f>
        <v/>
      </c>
      <c r="CY113" s="24">
        <f>(1+$F$15)*Assumptions!CY57</f>
        <v/>
      </c>
      <c r="CZ113" s="24">
        <f>(1+$F$15)*Assumptions!CZ57</f>
        <v/>
      </c>
      <c r="DA113" s="24">
        <f>(1+$F$15)*Assumptions!DA57</f>
        <v/>
      </c>
      <c r="DB113" s="24">
        <f>(1+$F$15)*Assumptions!DB57</f>
        <v/>
      </c>
    </row>
    <row r="114" outlineLevel="3">
      <c r="E114" s="2">
        <f>Assumptions!E58</f>
        <v/>
      </c>
      <c r="G114" s="21">
        <f>Assumptions!G58</f>
        <v/>
      </c>
      <c r="Y114" s="22">
        <f>SUM(AA114:DB114)</f>
        <v/>
      </c>
      <c r="AA114" s="24">
        <f>(1+$F$15)*Assumptions!AA58</f>
        <v/>
      </c>
      <c r="AB114" s="24">
        <f>(1+$F$15)*Assumptions!AB58</f>
        <v/>
      </c>
      <c r="AC114" s="24">
        <f>(1+$F$15)*Assumptions!AC58</f>
        <v/>
      </c>
      <c r="AD114" s="24">
        <f>(1+$F$15)*Assumptions!AD58</f>
        <v/>
      </c>
      <c r="AE114" s="24">
        <f>(1+$F$15)*Assumptions!AE58</f>
        <v/>
      </c>
      <c r="AF114" s="24">
        <f>(1+$F$15)*Assumptions!AF58</f>
        <v/>
      </c>
      <c r="AG114" s="24">
        <f>(1+$F$15)*Assumptions!AG58</f>
        <v/>
      </c>
      <c r="AH114" s="24">
        <f>(1+$F$15)*Assumptions!AH58</f>
        <v/>
      </c>
      <c r="AI114" s="24">
        <f>(1+$F$15)*Assumptions!AI58</f>
        <v/>
      </c>
      <c r="AJ114" s="24">
        <f>(1+$F$15)*Assumptions!AJ58</f>
        <v/>
      </c>
      <c r="AK114" s="24">
        <f>(1+$F$15)*Assumptions!AK58</f>
        <v/>
      </c>
      <c r="AL114" s="24">
        <f>(1+$F$15)*Assumptions!AL58</f>
        <v/>
      </c>
      <c r="AM114" s="24">
        <f>(1+$F$15)*Assumptions!AM58</f>
        <v/>
      </c>
      <c r="AN114" s="24">
        <f>(1+$F$15)*Assumptions!AN58</f>
        <v/>
      </c>
      <c r="AO114" s="24">
        <f>(1+$F$15)*Assumptions!AO58</f>
        <v/>
      </c>
      <c r="AP114" s="24">
        <f>(1+$F$15)*Assumptions!AP58</f>
        <v/>
      </c>
      <c r="AQ114" s="24">
        <f>(1+$F$15)*Assumptions!AQ58</f>
        <v/>
      </c>
      <c r="AR114" s="24">
        <f>(1+$F$15)*Assumptions!AR58</f>
        <v/>
      </c>
      <c r="AS114" s="24">
        <f>(1+$F$15)*Assumptions!AS58</f>
        <v/>
      </c>
      <c r="AT114" s="24">
        <f>(1+$F$15)*Assumptions!AT58</f>
        <v/>
      </c>
      <c r="AU114" s="24">
        <f>(1+$F$15)*Assumptions!AU58</f>
        <v/>
      </c>
      <c r="AV114" s="24">
        <f>(1+$F$15)*Assumptions!AV58</f>
        <v/>
      </c>
      <c r="AW114" s="24">
        <f>(1+$F$15)*Assumptions!AW58</f>
        <v/>
      </c>
      <c r="AX114" s="24">
        <f>(1+$F$15)*Assumptions!AX58</f>
        <v/>
      </c>
      <c r="AY114" s="24">
        <f>(1+$F$15)*Assumptions!AY58</f>
        <v/>
      </c>
      <c r="AZ114" s="24">
        <f>(1+$F$15)*Assumptions!AZ58</f>
        <v/>
      </c>
      <c r="BA114" s="24">
        <f>(1+$F$15)*Assumptions!BA58</f>
        <v/>
      </c>
      <c r="BB114" s="24">
        <f>(1+$F$15)*Assumptions!BB58</f>
        <v/>
      </c>
      <c r="BC114" s="24">
        <f>(1+$F$15)*Assumptions!BC58</f>
        <v/>
      </c>
      <c r="BD114" s="24">
        <f>(1+$F$15)*Assumptions!BD58</f>
        <v/>
      </c>
      <c r="BE114" s="24">
        <f>(1+$F$15)*Assumptions!BE58</f>
        <v/>
      </c>
      <c r="BF114" s="24">
        <f>(1+$F$15)*Assumptions!BF58</f>
        <v/>
      </c>
      <c r="BG114" s="24">
        <f>(1+$F$15)*Assumptions!BG58</f>
        <v/>
      </c>
      <c r="BH114" s="24">
        <f>(1+$F$15)*Assumptions!BH58</f>
        <v/>
      </c>
      <c r="BI114" s="24">
        <f>(1+$F$15)*Assumptions!BI58</f>
        <v/>
      </c>
      <c r="BJ114" s="24">
        <f>(1+$F$15)*Assumptions!BJ58</f>
        <v/>
      </c>
      <c r="BK114" s="24">
        <f>(1+$F$15)*Assumptions!BK58</f>
        <v/>
      </c>
      <c r="BL114" s="24">
        <f>(1+$F$15)*Assumptions!BL58</f>
        <v/>
      </c>
      <c r="BM114" s="24">
        <f>(1+$F$15)*Assumptions!BM58</f>
        <v/>
      </c>
      <c r="BN114" s="24">
        <f>(1+$F$15)*Assumptions!BN58</f>
        <v/>
      </c>
      <c r="BO114" s="24">
        <f>(1+$F$15)*Assumptions!BO58</f>
        <v/>
      </c>
      <c r="BP114" s="24">
        <f>(1+$F$15)*Assumptions!BP58</f>
        <v/>
      </c>
      <c r="BQ114" s="24">
        <f>(1+$F$15)*Assumptions!BQ58</f>
        <v/>
      </c>
      <c r="BR114" s="24">
        <f>(1+$F$15)*Assumptions!BR58</f>
        <v/>
      </c>
      <c r="BS114" s="24">
        <f>(1+$F$15)*Assumptions!BS58</f>
        <v/>
      </c>
      <c r="BT114" s="24">
        <f>(1+$F$15)*Assumptions!BT58</f>
        <v/>
      </c>
      <c r="BU114" s="24">
        <f>(1+$F$15)*Assumptions!BU58</f>
        <v/>
      </c>
      <c r="BV114" s="24">
        <f>(1+$F$15)*Assumptions!BV58</f>
        <v/>
      </c>
      <c r="BW114" s="24">
        <f>(1+$F$15)*Assumptions!BW58</f>
        <v/>
      </c>
      <c r="BX114" s="24">
        <f>(1+$F$15)*Assumptions!BX58</f>
        <v/>
      </c>
      <c r="BY114" s="24">
        <f>(1+$F$15)*Assumptions!BY58</f>
        <v/>
      </c>
      <c r="BZ114" s="24">
        <f>(1+$F$15)*Assumptions!BZ58</f>
        <v/>
      </c>
      <c r="CA114" s="24">
        <f>(1+$F$15)*Assumptions!CA58</f>
        <v/>
      </c>
      <c r="CB114" s="24">
        <f>(1+$F$15)*Assumptions!CB58</f>
        <v/>
      </c>
      <c r="CC114" s="24">
        <f>(1+$F$15)*Assumptions!CC58</f>
        <v/>
      </c>
      <c r="CD114" s="24">
        <f>(1+$F$15)*Assumptions!CD58</f>
        <v/>
      </c>
      <c r="CE114" s="24">
        <f>(1+$F$15)*Assumptions!CE58</f>
        <v/>
      </c>
      <c r="CF114" s="24">
        <f>(1+$F$15)*Assumptions!CF58</f>
        <v/>
      </c>
      <c r="CG114" s="24">
        <f>(1+$F$15)*Assumptions!CG58</f>
        <v/>
      </c>
      <c r="CH114" s="24">
        <f>(1+$F$15)*Assumptions!CH58</f>
        <v/>
      </c>
      <c r="CI114" s="24">
        <f>(1+$F$15)*Assumptions!CI58</f>
        <v/>
      </c>
      <c r="CJ114" s="24">
        <f>(1+$F$15)*Assumptions!CJ58</f>
        <v/>
      </c>
      <c r="CK114" s="24">
        <f>(1+$F$15)*Assumptions!CK58</f>
        <v/>
      </c>
      <c r="CL114" s="24">
        <f>(1+$F$15)*Assumptions!CL58</f>
        <v/>
      </c>
      <c r="CM114" s="24">
        <f>(1+$F$15)*Assumptions!CM58</f>
        <v/>
      </c>
      <c r="CN114" s="24">
        <f>(1+$F$15)*Assumptions!CN58</f>
        <v/>
      </c>
      <c r="CO114" s="24">
        <f>(1+$F$15)*Assumptions!CO58</f>
        <v/>
      </c>
      <c r="CP114" s="24">
        <f>(1+$F$15)*Assumptions!CP58</f>
        <v/>
      </c>
      <c r="CQ114" s="24">
        <f>(1+$F$15)*Assumptions!CQ58</f>
        <v/>
      </c>
      <c r="CR114" s="24">
        <f>(1+$F$15)*Assumptions!CR58</f>
        <v/>
      </c>
      <c r="CS114" s="24">
        <f>(1+$F$15)*Assumptions!CS58</f>
        <v/>
      </c>
      <c r="CT114" s="24">
        <f>(1+$F$15)*Assumptions!CT58</f>
        <v/>
      </c>
      <c r="CU114" s="24">
        <f>(1+$F$15)*Assumptions!CU58</f>
        <v/>
      </c>
      <c r="CV114" s="24">
        <f>(1+$F$15)*Assumptions!CV58</f>
        <v/>
      </c>
      <c r="CW114" s="24">
        <f>(1+$F$15)*Assumptions!CW58</f>
        <v/>
      </c>
      <c r="CX114" s="24">
        <f>(1+$F$15)*Assumptions!CX58</f>
        <v/>
      </c>
      <c r="CY114" s="24">
        <f>(1+$F$15)*Assumptions!CY58</f>
        <v/>
      </c>
      <c r="CZ114" s="24">
        <f>(1+$F$15)*Assumptions!CZ58</f>
        <v/>
      </c>
      <c r="DA114" s="24">
        <f>(1+$F$15)*Assumptions!DA58</f>
        <v/>
      </c>
      <c r="DB114" s="24">
        <f>(1+$F$15)*Assumptions!DB58</f>
        <v/>
      </c>
    </row>
    <row r="115" outlineLevel="3">
      <c r="E115" s="2">
        <f>Assumptions!E59</f>
        <v/>
      </c>
      <c r="G115" s="21">
        <f>Assumptions!G59</f>
        <v/>
      </c>
      <c r="Y115" s="22">
        <f>SUM(AA115:DB115)</f>
        <v/>
      </c>
      <c r="AA115" s="24">
        <f>(1+$F$15)*Assumptions!AA59</f>
        <v/>
      </c>
      <c r="AB115" s="24">
        <f>(1+$F$15)*Assumptions!AB59</f>
        <v/>
      </c>
      <c r="AC115" s="24">
        <f>(1+$F$15)*Assumptions!AC59</f>
        <v/>
      </c>
      <c r="AD115" s="24">
        <f>(1+$F$15)*Assumptions!AD59</f>
        <v/>
      </c>
      <c r="AE115" s="24">
        <f>(1+$F$15)*Assumptions!AE59</f>
        <v/>
      </c>
      <c r="AF115" s="24">
        <f>(1+$F$15)*Assumptions!AF59</f>
        <v/>
      </c>
      <c r="AG115" s="24">
        <f>(1+$F$15)*Assumptions!AG59</f>
        <v/>
      </c>
      <c r="AH115" s="24">
        <f>(1+$F$15)*Assumptions!AH59</f>
        <v/>
      </c>
      <c r="AI115" s="24">
        <f>(1+$F$15)*Assumptions!AI59</f>
        <v/>
      </c>
      <c r="AJ115" s="24">
        <f>(1+$F$15)*Assumptions!AJ59</f>
        <v/>
      </c>
      <c r="AK115" s="24">
        <f>(1+$F$15)*Assumptions!AK59</f>
        <v/>
      </c>
      <c r="AL115" s="24">
        <f>(1+$F$15)*Assumptions!AL59</f>
        <v/>
      </c>
      <c r="AM115" s="24">
        <f>(1+$F$15)*Assumptions!AM59</f>
        <v/>
      </c>
      <c r="AN115" s="24">
        <f>(1+$F$15)*Assumptions!AN59</f>
        <v/>
      </c>
      <c r="AO115" s="24">
        <f>(1+$F$15)*Assumptions!AO59</f>
        <v/>
      </c>
      <c r="AP115" s="24">
        <f>(1+$F$15)*Assumptions!AP59</f>
        <v/>
      </c>
      <c r="AQ115" s="24">
        <f>(1+$F$15)*Assumptions!AQ59</f>
        <v/>
      </c>
      <c r="AR115" s="24">
        <f>(1+$F$15)*Assumptions!AR59</f>
        <v/>
      </c>
      <c r="AS115" s="24">
        <f>(1+$F$15)*Assumptions!AS59</f>
        <v/>
      </c>
      <c r="AT115" s="24">
        <f>(1+$F$15)*Assumptions!AT59</f>
        <v/>
      </c>
      <c r="AU115" s="24">
        <f>(1+$F$15)*Assumptions!AU59</f>
        <v/>
      </c>
      <c r="AV115" s="24">
        <f>(1+$F$15)*Assumptions!AV59</f>
        <v/>
      </c>
      <c r="AW115" s="24">
        <f>(1+$F$15)*Assumptions!AW59</f>
        <v/>
      </c>
      <c r="AX115" s="24">
        <f>(1+$F$15)*Assumptions!AX59</f>
        <v/>
      </c>
      <c r="AY115" s="24">
        <f>(1+$F$15)*Assumptions!AY59</f>
        <v/>
      </c>
      <c r="AZ115" s="24">
        <f>(1+$F$15)*Assumptions!AZ59</f>
        <v/>
      </c>
      <c r="BA115" s="24">
        <f>(1+$F$15)*Assumptions!BA59</f>
        <v/>
      </c>
      <c r="BB115" s="24">
        <f>(1+$F$15)*Assumptions!BB59</f>
        <v/>
      </c>
      <c r="BC115" s="24">
        <f>(1+$F$15)*Assumptions!BC59</f>
        <v/>
      </c>
      <c r="BD115" s="24">
        <f>(1+$F$15)*Assumptions!BD59</f>
        <v/>
      </c>
      <c r="BE115" s="24">
        <f>(1+$F$15)*Assumptions!BE59</f>
        <v/>
      </c>
      <c r="BF115" s="24">
        <f>(1+$F$15)*Assumptions!BF59</f>
        <v/>
      </c>
      <c r="BG115" s="24">
        <f>(1+$F$15)*Assumptions!BG59</f>
        <v/>
      </c>
      <c r="BH115" s="24">
        <f>(1+$F$15)*Assumptions!BH59</f>
        <v/>
      </c>
      <c r="BI115" s="24">
        <f>(1+$F$15)*Assumptions!BI59</f>
        <v/>
      </c>
      <c r="BJ115" s="24">
        <f>(1+$F$15)*Assumptions!BJ59</f>
        <v/>
      </c>
      <c r="BK115" s="24">
        <f>(1+$F$15)*Assumptions!BK59</f>
        <v/>
      </c>
      <c r="BL115" s="24">
        <f>(1+$F$15)*Assumptions!BL59</f>
        <v/>
      </c>
      <c r="BM115" s="24">
        <f>(1+$F$15)*Assumptions!BM59</f>
        <v/>
      </c>
      <c r="BN115" s="24">
        <f>(1+$F$15)*Assumptions!BN59</f>
        <v/>
      </c>
      <c r="BO115" s="24">
        <f>(1+$F$15)*Assumptions!BO59</f>
        <v/>
      </c>
      <c r="BP115" s="24">
        <f>(1+$F$15)*Assumptions!BP59</f>
        <v/>
      </c>
      <c r="BQ115" s="24">
        <f>(1+$F$15)*Assumptions!BQ59</f>
        <v/>
      </c>
      <c r="BR115" s="24">
        <f>(1+$F$15)*Assumptions!BR59</f>
        <v/>
      </c>
      <c r="BS115" s="24">
        <f>(1+$F$15)*Assumptions!BS59</f>
        <v/>
      </c>
      <c r="BT115" s="24">
        <f>(1+$F$15)*Assumptions!BT59</f>
        <v/>
      </c>
      <c r="BU115" s="24">
        <f>(1+$F$15)*Assumptions!BU59</f>
        <v/>
      </c>
      <c r="BV115" s="24">
        <f>(1+$F$15)*Assumptions!BV59</f>
        <v/>
      </c>
      <c r="BW115" s="24">
        <f>(1+$F$15)*Assumptions!BW59</f>
        <v/>
      </c>
      <c r="BX115" s="24">
        <f>(1+$F$15)*Assumptions!BX59</f>
        <v/>
      </c>
      <c r="BY115" s="24">
        <f>(1+$F$15)*Assumptions!BY59</f>
        <v/>
      </c>
      <c r="BZ115" s="24">
        <f>(1+$F$15)*Assumptions!BZ59</f>
        <v/>
      </c>
      <c r="CA115" s="24">
        <f>(1+$F$15)*Assumptions!CA59</f>
        <v/>
      </c>
      <c r="CB115" s="24">
        <f>(1+$F$15)*Assumptions!CB59</f>
        <v/>
      </c>
      <c r="CC115" s="24">
        <f>(1+$F$15)*Assumptions!CC59</f>
        <v/>
      </c>
      <c r="CD115" s="24">
        <f>(1+$F$15)*Assumptions!CD59</f>
        <v/>
      </c>
      <c r="CE115" s="24">
        <f>(1+$F$15)*Assumptions!CE59</f>
        <v/>
      </c>
      <c r="CF115" s="24">
        <f>(1+$F$15)*Assumptions!CF59</f>
        <v/>
      </c>
      <c r="CG115" s="24">
        <f>(1+$F$15)*Assumptions!CG59</f>
        <v/>
      </c>
      <c r="CH115" s="24">
        <f>(1+$F$15)*Assumptions!CH59</f>
        <v/>
      </c>
      <c r="CI115" s="24">
        <f>(1+$F$15)*Assumptions!CI59</f>
        <v/>
      </c>
      <c r="CJ115" s="24">
        <f>(1+$F$15)*Assumptions!CJ59</f>
        <v/>
      </c>
      <c r="CK115" s="24">
        <f>(1+$F$15)*Assumptions!CK59</f>
        <v/>
      </c>
      <c r="CL115" s="24">
        <f>(1+$F$15)*Assumptions!CL59</f>
        <v/>
      </c>
      <c r="CM115" s="24">
        <f>(1+$F$15)*Assumptions!CM59</f>
        <v/>
      </c>
      <c r="CN115" s="24">
        <f>(1+$F$15)*Assumptions!CN59</f>
        <v/>
      </c>
      <c r="CO115" s="24">
        <f>(1+$F$15)*Assumptions!CO59</f>
        <v/>
      </c>
      <c r="CP115" s="24">
        <f>(1+$F$15)*Assumptions!CP59</f>
        <v/>
      </c>
      <c r="CQ115" s="24">
        <f>(1+$F$15)*Assumptions!CQ59</f>
        <v/>
      </c>
      <c r="CR115" s="24">
        <f>(1+$F$15)*Assumptions!CR59</f>
        <v/>
      </c>
      <c r="CS115" s="24">
        <f>(1+$F$15)*Assumptions!CS59</f>
        <v/>
      </c>
      <c r="CT115" s="24">
        <f>(1+$F$15)*Assumptions!CT59</f>
        <v/>
      </c>
      <c r="CU115" s="24">
        <f>(1+$F$15)*Assumptions!CU59</f>
        <v/>
      </c>
      <c r="CV115" s="24">
        <f>(1+$F$15)*Assumptions!CV59</f>
        <v/>
      </c>
      <c r="CW115" s="24">
        <f>(1+$F$15)*Assumptions!CW59</f>
        <v/>
      </c>
      <c r="CX115" s="24">
        <f>(1+$F$15)*Assumptions!CX59</f>
        <v/>
      </c>
      <c r="CY115" s="24">
        <f>(1+$F$15)*Assumptions!CY59</f>
        <v/>
      </c>
      <c r="CZ115" s="24">
        <f>(1+$F$15)*Assumptions!CZ59</f>
        <v/>
      </c>
      <c r="DA115" s="24">
        <f>(1+$F$15)*Assumptions!DA59</f>
        <v/>
      </c>
      <c r="DB115" s="24">
        <f>(1+$F$15)*Assumptions!DB59</f>
        <v/>
      </c>
    </row>
    <row r="116" outlineLevel="3">
      <c r="E116" s="2">
        <f>Assumptions!E60</f>
        <v/>
      </c>
      <c r="G116" s="21">
        <f>Assumptions!G60</f>
        <v/>
      </c>
      <c r="Y116" s="22">
        <f>SUM(AA116:DB116)</f>
        <v/>
      </c>
      <c r="AA116" s="24">
        <f>(1+$F$15)*Assumptions!AA60</f>
        <v/>
      </c>
      <c r="AB116" s="24">
        <f>(1+$F$15)*Assumptions!AB60</f>
        <v/>
      </c>
      <c r="AC116" s="24">
        <f>(1+$F$15)*Assumptions!AC60</f>
        <v/>
      </c>
      <c r="AD116" s="24">
        <f>(1+$F$15)*Assumptions!AD60</f>
        <v/>
      </c>
      <c r="AE116" s="24">
        <f>(1+$F$15)*Assumptions!AE60</f>
        <v/>
      </c>
      <c r="AF116" s="24">
        <f>(1+$F$15)*Assumptions!AF60</f>
        <v/>
      </c>
      <c r="AG116" s="24">
        <f>(1+$F$15)*Assumptions!AG60</f>
        <v/>
      </c>
      <c r="AH116" s="24">
        <f>(1+$F$15)*Assumptions!AH60</f>
        <v/>
      </c>
      <c r="AI116" s="24">
        <f>(1+$F$15)*Assumptions!AI60</f>
        <v/>
      </c>
      <c r="AJ116" s="24">
        <f>(1+$F$15)*Assumptions!AJ60</f>
        <v/>
      </c>
      <c r="AK116" s="24">
        <f>(1+$F$15)*Assumptions!AK60</f>
        <v/>
      </c>
      <c r="AL116" s="24">
        <f>(1+$F$15)*Assumptions!AL60</f>
        <v/>
      </c>
      <c r="AM116" s="24">
        <f>(1+$F$15)*Assumptions!AM60</f>
        <v/>
      </c>
      <c r="AN116" s="24">
        <f>(1+$F$15)*Assumptions!AN60</f>
        <v/>
      </c>
      <c r="AO116" s="24">
        <f>(1+$F$15)*Assumptions!AO60</f>
        <v/>
      </c>
      <c r="AP116" s="24">
        <f>(1+$F$15)*Assumptions!AP60</f>
        <v/>
      </c>
      <c r="AQ116" s="24">
        <f>(1+$F$15)*Assumptions!AQ60</f>
        <v/>
      </c>
      <c r="AR116" s="24">
        <f>(1+$F$15)*Assumptions!AR60</f>
        <v/>
      </c>
      <c r="AS116" s="24">
        <f>(1+$F$15)*Assumptions!AS60</f>
        <v/>
      </c>
      <c r="AT116" s="24">
        <f>(1+$F$15)*Assumptions!AT60</f>
        <v/>
      </c>
      <c r="AU116" s="24">
        <f>(1+$F$15)*Assumptions!AU60</f>
        <v/>
      </c>
      <c r="AV116" s="24">
        <f>(1+$F$15)*Assumptions!AV60</f>
        <v/>
      </c>
      <c r="AW116" s="24">
        <f>(1+$F$15)*Assumptions!AW60</f>
        <v/>
      </c>
      <c r="AX116" s="24">
        <f>(1+$F$15)*Assumptions!AX60</f>
        <v/>
      </c>
      <c r="AY116" s="24">
        <f>(1+$F$15)*Assumptions!AY60</f>
        <v/>
      </c>
      <c r="AZ116" s="24">
        <f>(1+$F$15)*Assumptions!AZ60</f>
        <v/>
      </c>
      <c r="BA116" s="24">
        <f>(1+$F$15)*Assumptions!BA60</f>
        <v/>
      </c>
      <c r="BB116" s="24">
        <f>(1+$F$15)*Assumptions!BB60</f>
        <v/>
      </c>
      <c r="BC116" s="24">
        <f>(1+$F$15)*Assumptions!BC60</f>
        <v/>
      </c>
      <c r="BD116" s="24">
        <f>(1+$F$15)*Assumptions!BD60</f>
        <v/>
      </c>
      <c r="BE116" s="24">
        <f>(1+$F$15)*Assumptions!BE60</f>
        <v/>
      </c>
      <c r="BF116" s="24">
        <f>(1+$F$15)*Assumptions!BF60</f>
        <v/>
      </c>
      <c r="BG116" s="24">
        <f>(1+$F$15)*Assumptions!BG60</f>
        <v/>
      </c>
      <c r="BH116" s="24">
        <f>(1+$F$15)*Assumptions!BH60</f>
        <v/>
      </c>
      <c r="BI116" s="24">
        <f>(1+$F$15)*Assumptions!BI60</f>
        <v/>
      </c>
      <c r="BJ116" s="24">
        <f>(1+$F$15)*Assumptions!BJ60</f>
        <v/>
      </c>
      <c r="BK116" s="24">
        <f>(1+$F$15)*Assumptions!BK60</f>
        <v/>
      </c>
      <c r="BL116" s="24">
        <f>(1+$F$15)*Assumptions!BL60</f>
        <v/>
      </c>
      <c r="BM116" s="24">
        <f>(1+$F$15)*Assumptions!BM60</f>
        <v/>
      </c>
      <c r="BN116" s="24">
        <f>(1+$F$15)*Assumptions!BN60</f>
        <v/>
      </c>
      <c r="BO116" s="24">
        <f>(1+$F$15)*Assumptions!BO60</f>
        <v/>
      </c>
      <c r="BP116" s="24">
        <f>(1+$F$15)*Assumptions!BP60</f>
        <v/>
      </c>
      <c r="BQ116" s="24">
        <f>(1+$F$15)*Assumptions!BQ60</f>
        <v/>
      </c>
      <c r="BR116" s="24">
        <f>(1+$F$15)*Assumptions!BR60</f>
        <v/>
      </c>
      <c r="BS116" s="24">
        <f>(1+$F$15)*Assumptions!BS60</f>
        <v/>
      </c>
      <c r="BT116" s="24">
        <f>(1+$F$15)*Assumptions!BT60</f>
        <v/>
      </c>
      <c r="BU116" s="24">
        <f>(1+$F$15)*Assumptions!BU60</f>
        <v/>
      </c>
      <c r="BV116" s="24">
        <f>(1+$F$15)*Assumptions!BV60</f>
        <v/>
      </c>
      <c r="BW116" s="24">
        <f>(1+$F$15)*Assumptions!BW60</f>
        <v/>
      </c>
      <c r="BX116" s="24">
        <f>(1+$F$15)*Assumptions!BX60</f>
        <v/>
      </c>
      <c r="BY116" s="24">
        <f>(1+$F$15)*Assumptions!BY60</f>
        <v/>
      </c>
      <c r="BZ116" s="24">
        <f>(1+$F$15)*Assumptions!BZ60</f>
        <v/>
      </c>
      <c r="CA116" s="24">
        <f>(1+$F$15)*Assumptions!CA60</f>
        <v/>
      </c>
      <c r="CB116" s="24">
        <f>(1+$F$15)*Assumptions!CB60</f>
        <v/>
      </c>
      <c r="CC116" s="24">
        <f>(1+$F$15)*Assumptions!CC60</f>
        <v/>
      </c>
      <c r="CD116" s="24">
        <f>(1+$F$15)*Assumptions!CD60</f>
        <v/>
      </c>
      <c r="CE116" s="24">
        <f>(1+$F$15)*Assumptions!CE60</f>
        <v/>
      </c>
      <c r="CF116" s="24">
        <f>(1+$F$15)*Assumptions!CF60</f>
        <v/>
      </c>
      <c r="CG116" s="24">
        <f>(1+$F$15)*Assumptions!CG60</f>
        <v/>
      </c>
      <c r="CH116" s="24">
        <f>(1+$F$15)*Assumptions!CH60</f>
        <v/>
      </c>
      <c r="CI116" s="24">
        <f>(1+$F$15)*Assumptions!CI60</f>
        <v/>
      </c>
      <c r="CJ116" s="24">
        <f>(1+$F$15)*Assumptions!CJ60</f>
        <v/>
      </c>
      <c r="CK116" s="24">
        <f>(1+$F$15)*Assumptions!CK60</f>
        <v/>
      </c>
      <c r="CL116" s="24">
        <f>(1+$F$15)*Assumptions!CL60</f>
        <v/>
      </c>
      <c r="CM116" s="24">
        <f>(1+$F$15)*Assumptions!CM60</f>
        <v/>
      </c>
      <c r="CN116" s="24">
        <f>(1+$F$15)*Assumptions!CN60</f>
        <v/>
      </c>
      <c r="CO116" s="24">
        <f>(1+$F$15)*Assumptions!CO60</f>
        <v/>
      </c>
      <c r="CP116" s="24">
        <f>(1+$F$15)*Assumptions!CP60</f>
        <v/>
      </c>
      <c r="CQ116" s="24">
        <f>(1+$F$15)*Assumptions!CQ60</f>
        <v/>
      </c>
      <c r="CR116" s="24">
        <f>(1+$F$15)*Assumptions!CR60</f>
        <v/>
      </c>
      <c r="CS116" s="24">
        <f>(1+$F$15)*Assumptions!CS60</f>
        <v/>
      </c>
      <c r="CT116" s="24">
        <f>(1+$F$15)*Assumptions!CT60</f>
        <v/>
      </c>
      <c r="CU116" s="24">
        <f>(1+$F$15)*Assumptions!CU60</f>
        <v/>
      </c>
      <c r="CV116" s="24">
        <f>(1+$F$15)*Assumptions!CV60</f>
        <v/>
      </c>
      <c r="CW116" s="24">
        <f>(1+$F$15)*Assumptions!CW60</f>
        <v/>
      </c>
      <c r="CX116" s="24">
        <f>(1+$F$15)*Assumptions!CX60</f>
        <v/>
      </c>
      <c r="CY116" s="24">
        <f>(1+$F$15)*Assumptions!CY60</f>
        <v/>
      </c>
      <c r="CZ116" s="24">
        <f>(1+$F$15)*Assumptions!CZ60</f>
        <v/>
      </c>
      <c r="DA116" s="24">
        <f>(1+$F$15)*Assumptions!DA60</f>
        <v/>
      </c>
      <c r="DB116" s="24">
        <f>(1+$F$15)*Assumptions!DB60</f>
        <v/>
      </c>
    </row>
    <row r="117" outlineLevel="3">
      <c r="E117" s="2">
        <f>Assumptions!E61</f>
        <v/>
      </c>
      <c r="G117" s="21">
        <f>Assumptions!G61</f>
        <v/>
      </c>
      <c r="Y117" s="22">
        <f>SUM(AA117:DB117)</f>
        <v/>
      </c>
      <c r="AA117" s="24">
        <f>(1+$F$15)*Assumptions!AA61</f>
        <v/>
      </c>
      <c r="AB117" s="24">
        <f>(1+$F$15)*Assumptions!AB61</f>
        <v/>
      </c>
      <c r="AC117" s="24">
        <f>(1+$F$15)*Assumptions!AC61</f>
        <v/>
      </c>
      <c r="AD117" s="24">
        <f>(1+$F$15)*Assumptions!AD61</f>
        <v/>
      </c>
      <c r="AE117" s="24">
        <f>(1+$F$15)*Assumptions!AE61</f>
        <v/>
      </c>
      <c r="AF117" s="24">
        <f>(1+$F$15)*Assumptions!AF61</f>
        <v/>
      </c>
      <c r="AG117" s="24">
        <f>(1+$F$15)*Assumptions!AG61</f>
        <v/>
      </c>
      <c r="AH117" s="24">
        <f>(1+$F$15)*Assumptions!AH61</f>
        <v/>
      </c>
      <c r="AI117" s="24">
        <f>(1+$F$15)*Assumptions!AI61</f>
        <v/>
      </c>
      <c r="AJ117" s="24">
        <f>(1+$F$15)*Assumptions!AJ61</f>
        <v/>
      </c>
      <c r="AK117" s="24">
        <f>(1+$F$15)*Assumptions!AK61</f>
        <v/>
      </c>
      <c r="AL117" s="24">
        <f>(1+$F$15)*Assumptions!AL61</f>
        <v/>
      </c>
      <c r="AM117" s="24">
        <f>(1+$F$15)*Assumptions!AM61</f>
        <v/>
      </c>
      <c r="AN117" s="24">
        <f>(1+$F$15)*Assumptions!AN61</f>
        <v/>
      </c>
      <c r="AO117" s="24">
        <f>(1+$F$15)*Assumptions!AO61</f>
        <v/>
      </c>
      <c r="AP117" s="24">
        <f>(1+$F$15)*Assumptions!AP61</f>
        <v/>
      </c>
      <c r="AQ117" s="24">
        <f>(1+$F$15)*Assumptions!AQ61</f>
        <v/>
      </c>
      <c r="AR117" s="24">
        <f>(1+$F$15)*Assumptions!AR61</f>
        <v/>
      </c>
      <c r="AS117" s="24">
        <f>(1+$F$15)*Assumptions!AS61</f>
        <v/>
      </c>
      <c r="AT117" s="24">
        <f>(1+$F$15)*Assumptions!AT61</f>
        <v/>
      </c>
      <c r="AU117" s="24">
        <f>(1+$F$15)*Assumptions!AU61</f>
        <v/>
      </c>
      <c r="AV117" s="24">
        <f>(1+$F$15)*Assumptions!AV61</f>
        <v/>
      </c>
      <c r="AW117" s="24">
        <f>(1+$F$15)*Assumptions!AW61</f>
        <v/>
      </c>
      <c r="AX117" s="24">
        <f>(1+$F$15)*Assumptions!AX61</f>
        <v/>
      </c>
      <c r="AY117" s="24">
        <f>(1+$F$15)*Assumptions!AY61</f>
        <v/>
      </c>
      <c r="AZ117" s="24">
        <f>(1+$F$15)*Assumptions!AZ61</f>
        <v/>
      </c>
      <c r="BA117" s="24">
        <f>(1+$F$15)*Assumptions!BA61</f>
        <v/>
      </c>
      <c r="BB117" s="24">
        <f>(1+$F$15)*Assumptions!BB61</f>
        <v/>
      </c>
      <c r="BC117" s="24">
        <f>(1+$F$15)*Assumptions!BC61</f>
        <v/>
      </c>
      <c r="BD117" s="24">
        <f>(1+$F$15)*Assumptions!BD61</f>
        <v/>
      </c>
      <c r="BE117" s="24">
        <f>(1+$F$15)*Assumptions!BE61</f>
        <v/>
      </c>
      <c r="BF117" s="24">
        <f>(1+$F$15)*Assumptions!BF61</f>
        <v/>
      </c>
      <c r="BG117" s="24">
        <f>(1+$F$15)*Assumptions!BG61</f>
        <v/>
      </c>
      <c r="BH117" s="24">
        <f>(1+$F$15)*Assumptions!BH61</f>
        <v/>
      </c>
      <c r="BI117" s="24">
        <f>(1+$F$15)*Assumptions!BI61</f>
        <v/>
      </c>
      <c r="BJ117" s="24">
        <f>(1+$F$15)*Assumptions!BJ61</f>
        <v/>
      </c>
      <c r="BK117" s="24">
        <f>(1+$F$15)*Assumptions!BK61</f>
        <v/>
      </c>
      <c r="BL117" s="24">
        <f>(1+$F$15)*Assumptions!BL61</f>
        <v/>
      </c>
      <c r="BM117" s="24">
        <f>(1+$F$15)*Assumptions!BM61</f>
        <v/>
      </c>
      <c r="BN117" s="24">
        <f>(1+$F$15)*Assumptions!BN61</f>
        <v/>
      </c>
      <c r="BO117" s="24">
        <f>(1+$F$15)*Assumptions!BO61</f>
        <v/>
      </c>
      <c r="BP117" s="24">
        <f>(1+$F$15)*Assumptions!BP61</f>
        <v/>
      </c>
      <c r="BQ117" s="24">
        <f>(1+$F$15)*Assumptions!BQ61</f>
        <v/>
      </c>
      <c r="BR117" s="24">
        <f>(1+$F$15)*Assumptions!BR61</f>
        <v/>
      </c>
      <c r="BS117" s="24">
        <f>(1+$F$15)*Assumptions!BS61</f>
        <v/>
      </c>
      <c r="BT117" s="24">
        <f>(1+$F$15)*Assumptions!BT61</f>
        <v/>
      </c>
      <c r="BU117" s="24">
        <f>(1+$F$15)*Assumptions!BU61</f>
        <v/>
      </c>
      <c r="BV117" s="24">
        <f>(1+$F$15)*Assumptions!BV61</f>
        <v/>
      </c>
      <c r="BW117" s="24">
        <f>(1+$F$15)*Assumptions!BW61</f>
        <v/>
      </c>
      <c r="BX117" s="24">
        <f>(1+$F$15)*Assumptions!BX61</f>
        <v/>
      </c>
      <c r="BY117" s="24">
        <f>(1+$F$15)*Assumptions!BY61</f>
        <v/>
      </c>
      <c r="BZ117" s="24">
        <f>(1+$F$15)*Assumptions!BZ61</f>
        <v/>
      </c>
      <c r="CA117" s="24">
        <f>(1+$F$15)*Assumptions!CA61</f>
        <v/>
      </c>
      <c r="CB117" s="24">
        <f>(1+$F$15)*Assumptions!CB61</f>
        <v/>
      </c>
      <c r="CC117" s="24">
        <f>(1+$F$15)*Assumptions!CC61</f>
        <v/>
      </c>
      <c r="CD117" s="24">
        <f>(1+$F$15)*Assumptions!CD61</f>
        <v/>
      </c>
      <c r="CE117" s="24">
        <f>(1+$F$15)*Assumptions!CE61</f>
        <v/>
      </c>
      <c r="CF117" s="24">
        <f>(1+$F$15)*Assumptions!CF61</f>
        <v/>
      </c>
      <c r="CG117" s="24">
        <f>(1+$F$15)*Assumptions!CG61</f>
        <v/>
      </c>
      <c r="CH117" s="24">
        <f>(1+$F$15)*Assumptions!CH61</f>
        <v/>
      </c>
      <c r="CI117" s="24">
        <f>(1+$F$15)*Assumptions!CI61</f>
        <v/>
      </c>
      <c r="CJ117" s="24">
        <f>(1+$F$15)*Assumptions!CJ61</f>
        <v/>
      </c>
      <c r="CK117" s="24">
        <f>(1+$F$15)*Assumptions!CK61</f>
        <v/>
      </c>
      <c r="CL117" s="24">
        <f>(1+$F$15)*Assumptions!CL61</f>
        <v/>
      </c>
      <c r="CM117" s="24">
        <f>(1+$F$15)*Assumptions!CM61</f>
        <v/>
      </c>
      <c r="CN117" s="24">
        <f>(1+$F$15)*Assumptions!CN61</f>
        <v/>
      </c>
      <c r="CO117" s="24">
        <f>(1+$F$15)*Assumptions!CO61</f>
        <v/>
      </c>
      <c r="CP117" s="24">
        <f>(1+$F$15)*Assumptions!CP61</f>
        <v/>
      </c>
      <c r="CQ117" s="24">
        <f>(1+$F$15)*Assumptions!CQ61</f>
        <v/>
      </c>
      <c r="CR117" s="24">
        <f>(1+$F$15)*Assumptions!CR61</f>
        <v/>
      </c>
      <c r="CS117" s="24">
        <f>(1+$F$15)*Assumptions!CS61</f>
        <v/>
      </c>
      <c r="CT117" s="24">
        <f>(1+$F$15)*Assumptions!CT61</f>
        <v/>
      </c>
      <c r="CU117" s="24">
        <f>(1+$F$15)*Assumptions!CU61</f>
        <v/>
      </c>
      <c r="CV117" s="24">
        <f>(1+$F$15)*Assumptions!CV61</f>
        <v/>
      </c>
      <c r="CW117" s="24">
        <f>(1+$F$15)*Assumptions!CW61</f>
        <v/>
      </c>
      <c r="CX117" s="24">
        <f>(1+$F$15)*Assumptions!CX61</f>
        <v/>
      </c>
      <c r="CY117" s="24">
        <f>(1+$F$15)*Assumptions!CY61</f>
        <v/>
      </c>
      <c r="CZ117" s="24">
        <f>(1+$F$15)*Assumptions!CZ61</f>
        <v/>
      </c>
      <c r="DA117" s="24">
        <f>(1+$F$15)*Assumptions!DA61</f>
        <v/>
      </c>
      <c r="DB117" s="24">
        <f>(1+$F$15)*Assumptions!DB61</f>
        <v/>
      </c>
    </row>
    <row r="118" outlineLevel="3">
      <c r="E118" s="2">
        <f>Assumptions!E62</f>
        <v/>
      </c>
      <c r="G118" s="21">
        <f>Assumptions!G62</f>
        <v/>
      </c>
      <c r="Y118" s="22">
        <f>SUM(AA118:DB118)</f>
        <v/>
      </c>
      <c r="AA118" s="24">
        <f>(1+$F$15)*Assumptions!AA62</f>
        <v/>
      </c>
      <c r="AB118" s="24">
        <f>(1+$F$15)*Assumptions!AB62</f>
        <v/>
      </c>
      <c r="AC118" s="24">
        <f>(1+$F$15)*Assumptions!AC62</f>
        <v/>
      </c>
      <c r="AD118" s="24">
        <f>(1+$F$15)*Assumptions!AD62</f>
        <v/>
      </c>
      <c r="AE118" s="24">
        <f>(1+$F$15)*Assumptions!AE62</f>
        <v/>
      </c>
      <c r="AF118" s="24">
        <f>(1+$F$15)*Assumptions!AF62</f>
        <v/>
      </c>
      <c r="AG118" s="24">
        <f>(1+$F$15)*Assumptions!AG62</f>
        <v/>
      </c>
      <c r="AH118" s="24">
        <f>(1+$F$15)*Assumptions!AH62</f>
        <v/>
      </c>
      <c r="AI118" s="24">
        <f>(1+$F$15)*Assumptions!AI62</f>
        <v/>
      </c>
      <c r="AJ118" s="24">
        <f>(1+$F$15)*Assumptions!AJ62</f>
        <v/>
      </c>
      <c r="AK118" s="24">
        <f>(1+$F$15)*Assumptions!AK62</f>
        <v/>
      </c>
      <c r="AL118" s="24">
        <f>(1+$F$15)*Assumptions!AL62</f>
        <v/>
      </c>
      <c r="AM118" s="24">
        <f>(1+$F$15)*Assumptions!AM62</f>
        <v/>
      </c>
      <c r="AN118" s="24">
        <f>(1+$F$15)*Assumptions!AN62</f>
        <v/>
      </c>
      <c r="AO118" s="24">
        <f>(1+$F$15)*Assumptions!AO62</f>
        <v/>
      </c>
      <c r="AP118" s="24">
        <f>(1+$F$15)*Assumptions!AP62</f>
        <v/>
      </c>
      <c r="AQ118" s="24">
        <f>(1+$F$15)*Assumptions!AQ62</f>
        <v/>
      </c>
      <c r="AR118" s="24">
        <f>(1+$F$15)*Assumptions!AR62</f>
        <v/>
      </c>
      <c r="AS118" s="24">
        <f>(1+$F$15)*Assumptions!AS62</f>
        <v/>
      </c>
      <c r="AT118" s="24">
        <f>(1+$F$15)*Assumptions!AT62</f>
        <v/>
      </c>
      <c r="AU118" s="24">
        <f>(1+$F$15)*Assumptions!AU62</f>
        <v/>
      </c>
      <c r="AV118" s="24">
        <f>(1+$F$15)*Assumptions!AV62</f>
        <v/>
      </c>
      <c r="AW118" s="24">
        <f>(1+$F$15)*Assumptions!AW62</f>
        <v/>
      </c>
      <c r="AX118" s="24">
        <f>(1+$F$15)*Assumptions!AX62</f>
        <v/>
      </c>
      <c r="AY118" s="24">
        <f>(1+$F$15)*Assumptions!AY62</f>
        <v/>
      </c>
      <c r="AZ118" s="24">
        <f>(1+$F$15)*Assumptions!AZ62</f>
        <v/>
      </c>
      <c r="BA118" s="24">
        <f>(1+$F$15)*Assumptions!BA62</f>
        <v/>
      </c>
      <c r="BB118" s="24">
        <f>(1+$F$15)*Assumptions!BB62</f>
        <v/>
      </c>
      <c r="BC118" s="24">
        <f>(1+$F$15)*Assumptions!BC62</f>
        <v/>
      </c>
      <c r="BD118" s="24">
        <f>(1+$F$15)*Assumptions!BD62</f>
        <v/>
      </c>
      <c r="BE118" s="24">
        <f>(1+$F$15)*Assumptions!BE62</f>
        <v/>
      </c>
      <c r="BF118" s="24">
        <f>(1+$F$15)*Assumptions!BF62</f>
        <v/>
      </c>
      <c r="BG118" s="24">
        <f>(1+$F$15)*Assumptions!BG62</f>
        <v/>
      </c>
      <c r="BH118" s="24">
        <f>(1+$F$15)*Assumptions!BH62</f>
        <v/>
      </c>
      <c r="BI118" s="24">
        <f>(1+$F$15)*Assumptions!BI62</f>
        <v/>
      </c>
      <c r="BJ118" s="24">
        <f>(1+$F$15)*Assumptions!BJ62</f>
        <v/>
      </c>
      <c r="BK118" s="24">
        <f>(1+$F$15)*Assumptions!BK62</f>
        <v/>
      </c>
      <c r="BL118" s="24">
        <f>(1+$F$15)*Assumptions!BL62</f>
        <v/>
      </c>
      <c r="BM118" s="24">
        <f>(1+$F$15)*Assumptions!BM62</f>
        <v/>
      </c>
      <c r="BN118" s="24">
        <f>(1+$F$15)*Assumptions!BN62</f>
        <v/>
      </c>
      <c r="BO118" s="24">
        <f>(1+$F$15)*Assumptions!BO62</f>
        <v/>
      </c>
      <c r="BP118" s="24">
        <f>(1+$F$15)*Assumptions!BP62</f>
        <v/>
      </c>
      <c r="BQ118" s="24">
        <f>(1+$F$15)*Assumptions!BQ62</f>
        <v/>
      </c>
      <c r="BR118" s="24">
        <f>(1+$F$15)*Assumptions!BR62</f>
        <v/>
      </c>
      <c r="BS118" s="24">
        <f>(1+$F$15)*Assumptions!BS62</f>
        <v/>
      </c>
      <c r="BT118" s="24">
        <f>(1+$F$15)*Assumptions!BT62</f>
        <v/>
      </c>
      <c r="BU118" s="24">
        <f>(1+$F$15)*Assumptions!BU62</f>
        <v/>
      </c>
      <c r="BV118" s="24">
        <f>(1+$F$15)*Assumptions!BV62</f>
        <v/>
      </c>
      <c r="BW118" s="24">
        <f>(1+$F$15)*Assumptions!BW62</f>
        <v/>
      </c>
      <c r="BX118" s="24">
        <f>(1+$F$15)*Assumptions!BX62</f>
        <v/>
      </c>
      <c r="BY118" s="24">
        <f>(1+$F$15)*Assumptions!BY62</f>
        <v/>
      </c>
      <c r="BZ118" s="24">
        <f>(1+$F$15)*Assumptions!BZ62</f>
        <v/>
      </c>
      <c r="CA118" s="24">
        <f>(1+$F$15)*Assumptions!CA62</f>
        <v/>
      </c>
      <c r="CB118" s="24">
        <f>(1+$F$15)*Assumptions!CB62</f>
        <v/>
      </c>
      <c r="CC118" s="24">
        <f>(1+$F$15)*Assumptions!CC62</f>
        <v/>
      </c>
      <c r="CD118" s="24">
        <f>(1+$F$15)*Assumptions!CD62</f>
        <v/>
      </c>
      <c r="CE118" s="24">
        <f>(1+$F$15)*Assumptions!CE62</f>
        <v/>
      </c>
      <c r="CF118" s="24">
        <f>(1+$F$15)*Assumptions!CF62</f>
        <v/>
      </c>
      <c r="CG118" s="24">
        <f>(1+$F$15)*Assumptions!CG62</f>
        <v/>
      </c>
      <c r="CH118" s="24">
        <f>(1+$F$15)*Assumptions!CH62</f>
        <v/>
      </c>
      <c r="CI118" s="24">
        <f>(1+$F$15)*Assumptions!CI62</f>
        <v/>
      </c>
      <c r="CJ118" s="24">
        <f>(1+$F$15)*Assumptions!CJ62</f>
        <v/>
      </c>
      <c r="CK118" s="24">
        <f>(1+$F$15)*Assumptions!CK62</f>
        <v/>
      </c>
      <c r="CL118" s="24">
        <f>(1+$F$15)*Assumptions!CL62</f>
        <v/>
      </c>
      <c r="CM118" s="24">
        <f>(1+$F$15)*Assumptions!CM62</f>
        <v/>
      </c>
      <c r="CN118" s="24">
        <f>(1+$F$15)*Assumptions!CN62</f>
        <v/>
      </c>
      <c r="CO118" s="24">
        <f>(1+$F$15)*Assumptions!CO62</f>
        <v/>
      </c>
      <c r="CP118" s="24">
        <f>(1+$F$15)*Assumptions!CP62</f>
        <v/>
      </c>
      <c r="CQ118" s="24">
        <f>(1+$F$15)*Assumptions!CQ62</f>
        <v/>
      </c>
      <c r="CR118" s="24">
        <f>(1+$F$15)*Assumptions!CR62</f>
        <v/>
      </c>
      <c r="CS118" s="24">
        <f>(1+$F$15)*Assumptions!CS62</f>
        <v/>
      </c>
      <c r="CT118" s="24">
        <f>(1+$F$15)*Assumptions!CT62</f>
        <v/>
      </c>
      <c r="CU118" s="24">
        <f>(1+$F$15)*Assumptions!CU62</f>
        <v/>
      </c>
      <c r="CV118" s="24">
        <f>(1+$F$15)*Assumptions!CV62</f>
        <v/>
      </c>
      <c r="CW118" s="24">
        <f>(1+$F$15)*Assumptions!CW62</f>
        <v/>
      </c>
      <c r="CX118" s="24">
        <f>(1+$F$15)*Assumptions!CX62</f>
        <v/>
      </c>
      <c r="CY118" s="24">
        <f>(1+$F$15)*Assumptions!CY62</f>
        <v/>
      </c>
      <c r="CZ118" s="24">
        <f>(1+$F$15)*Assumptions!CZ62</f>
        <v/>
      </c>
      <c r="DA118" s="24">
        <f>(1+$F$15)*Assumptions!DA62</f>
        <v/>
      </c>
      <c r="DB118" s="24">
        <f>(1+$F$15)*Assumptions!DB62</f>
        <v/>
      </c>
    </row>
    <row r="119" outlineLevel="3">
      <c r="E119" s="2">
        <f>Assumptions!E63</f>
        <v/>
      </c>
      <c r="G119" s="21">
        <f>Assumptions!G63</f>
        <v/>
      </c>
      <c r="Y119" s="22">
        <f>SUM(AA119:DB119)</f>
        <v/>
      </c>
      <c r="AA119" s="24">
        <f>(1+$F$15)*Assumptions!AA63</f>
        <v/>
      </c>
      <c r="AB119" s="24">
        <f>(1+$F$15)*Assumptions!AB63</f>
        <v/>
      </c>
      <c r="AC119" s="24">
        <f>(1+$F$15)*Assumptions!AC63</f>
        <v/>
      </c>
      <c r="AD119" s="24">
        <f>(1+$F$15)*Assumptions!AD63</f>
        <v/>
      </c>
      <c r="AE119" s="24">
        <f>(1+$F$15)*Assumptions!AE63</f>
        <v/>
      </c>
      <c r="AF119" s="24">
        <f>(1+$F$15)*Assumptions!AF63</f>
        <v/>
      </c>
      <c r="AG119" s="24">
        <f>(1+$F$15)*Assumptions!AG63</f>
        <v/>
      </c>
      <c r="AH119" s="24">
        <f>(1+$F$15)*Assumptions!AH63</f>
        <v/>
      </c>
      <c r="AI119" s="24">
        <f>(1+$F$15)*Assumptions!AI63</f>
        <v/>
      </c>
      <c r="AJ119" s="24">
        <f>(1+$F$15)*Assumptions!AJ63</f>
        <v/>
      </c>
      <c r="AK119" s="24">
        <f>(1+$F$15)*Assumptions!AK63</f>
        <v/>
      </c>
      <c r="AL119" s="24">
        <f>(1+$F$15)*Assumptions!AL63</f>
        <v/>
      </c>
      <c r="AM119" s="24">
        <f>(1+$F$15)*Assumptions!AM63</f>
        <v/>
      </c>
      <c r="AN119" s="24">
        <f>(1+$F$15)*Assumptions!AN63</f>
        <v/>
      </c>
      <c r="AO119" s="24">
        <f>(1+$F$15)*Assumptions!AO63</f>
        <v/>
      </c>
      <c r="AP119" s="24">
        <f>(1+$F$15)*Assumptions!AP63</f>
        <v/>
      </c>
      <c r="AQ119" s="24">
        <f>(1+$F$15)*Assumptions!AQ63</f>
        <v/>
      </c>
      <c r="AR119" s="24">
        <f>(1+$F$15)*Assumptions!AR63</f>
        <v/>
      </c>
      <c r="AS119" s="24">
        <f>(1+$F$15)*Assumptions!AS63</f>
        <v/>
      </c>
      <c r="AT119" s="24">
        <f>(1+$F$15)*Assumptions!AT63</f>
        <v/>
      </c>
      <c r="AU119" s="24">
        <f>(1+$F$15)*Assumptions!AU63</f>
        <v/>
      </c>
      <c r="AV119" s="24">
        <f>(1+$F$15)*Assumptions!AV63</f>
        <v/>
      </c>
      <c r="AW119" s="24">
        <f>(1+$F$15)*Assumptions!AW63</f>
        <v/>
      </c>
      <c r="AX119" s="24">
        <f>(1+$F$15)*Assumptions!AX63</f>
        <v/>
      </c>
      <c r="AY119" s="24">
        <f>(1+$F$15)*Assumptions!AY63</f>
        <v/>
      </c>
      <c r="AZ119" s="24">
        <f>(1+$F$15)*Assumptions!AZ63</f>
        <v/>
      </c>
      <c r="BA119" s="24">
        <f>(1+$F$15)*Assumptions!BA63</f>
        <v/>
      </c>
      <c r="BB119" s="24">
        <f>(1+$F$15)*Assumptions!BB63</f>
        <v/>
      </c>
      <c r="BC119" s="24">
        <f>(1+$F$15)*Assumptions!BC63</f>
        <v/>
      </c>
      <c r="BD119" s="24">
        <f>(1+$F$15)*Assumptions!BD63</f>
        <v/>
      </c>
      <c r="BE119" s="24">
        <f>(1+$F$15)*Assumptions!BE63</f>
        <v/>
      </c>
      <c r="BF119" s="24">
        <f>(1+$F$15)*Assumptions!BF63</f>
        <v/>
      </c>
      <c r="BG119" s="24">
        <f>(1+$F$15)*Assumptions!BG63</f>
        <v/>
      </c>
      <c r="BH119" s="24">
        <f>(1+$F$15)*Assumptions!BH63</f>
        <v/>
      </c>
      <c r="BI119" s="24">
        <f>(1+$F$15)*Assumptions!BI63</f>
        <v/>
      </c>
      <c r="BJ119" s="24">
        <f>(1+$F$15)*Assumptions!BJ63</f>
        <v/>
      </c>
      <c r="BK119" s="24">
        <f>(1+$F$15)*Assumptions!BK63</f>
        <v/>
      </c>
      <c r="BL119" s="24">
        <f>(1+$F$15)*Assumptions!BL63</f>
        <v/>
      </c>
      <c r="BM119" s="24">
        <f>(1+$F$15)*Assumptions!BM63</f>
        <v/>
      </c>
      <c r="BN119" s="24">
        <f>(1+$F$15)*Assumptions!BN63</f>
        <v/>
      </c>
      <c r="BO119" s="24">
        <f>(1+$F$15)*Assumptions!BO63</f>
        <v/>
      </c>
      <c r="BP119" s="24">
        <f>(1+$F$15)*Assumptions!BP63</f>
        <v/>
      </c>
      <c r="BQ119" s="24">
        <f>(1+$F$15)*Assumptions!BQ63</f>
        <v/>
      </c>
      <c r="BR119" s="24">
        <f>(1+$F$15)*Assumptions!BR63</f>
        <v/>
      </c>
      <c r="BS119" s="24">
        <f>(1+$F$15)*Assumptions!BS63</f>
        <v/>
      </c>
      <c r="BT119" s="24">
        <f>(1+$F$15)*Assumptions!BT63</f>
        <v/>
      </c>
      <c r="BU119" s="24">
        <f>(1+$F$15)*Assumptions!BU63</f>
        <v/>
      </c>
      <c r="BV119" s="24">
        <f>(1+$F$15)*Assumptions!BV63</f>
        <v/>
      </c>
      <c r="BW119" s="24">
        <f>(1+$F$15)*Assumptions!BW63</f>
        <v/>
      </c>
      <c r="BX119" s="24">
        <f>(1+$F$15)*Assumptions!BX63</f>
        <v/>
      </c>
      <c r="BY119" s="24">
        <f>(1+$F$15)*Assumptions!BY63</f>
        <v/>
      </c>
      <c r="BZ119" s="24">
        <f>(1+$F$15)*Assumptions!BZ63</f>
        <v/>
      </c>
      <c r="CA119" s="24">
        <f>(1+$F$15)*Assumptions!CA63</f>
        <v/>
      </c>
      <c r="CB119" s="24">
        <f>(1+$F$15)*Assumptions!CB63</f>
        <v/>
      </c>
      <c r="CC119" s="24">
        <f>(1+$F$15)*Assumptions!CC63</f>
        <v/>
      </c>
      <c r="CD119" s="24">
        <f>(1+$F$15)*Assumptions!CD63</f>
        <v/>
      </c>
      <c r="CE119" s="24">
        <f>(1+$F$15)*Assumptions!CE63</f>
        <v/>
      </c>
      <c r="CF119" s="24">
        <f>(1+$F$15)*Assumptions!CF63</f>
        <v/>
      </c>
      <c r="CG119" s="24">
        <f>(1+$F$15)*Assumptions!CG63</f>
        <v/>
      </c>
      <c r="CH119" s="24">
        <f>(1+$F$15)*Assumptions!CH63</f>
        <v/>
      </c>
      <c r="CI119" s="24">
        <f>(1+$F$15)*Assumptions!CI63</f>
        <v/>
      </c>
      <c r="CJ119" s="24">
        <f>(1+$F$15)*Assumptions!CJ63</f>
        <v/>
      </c>
      <c r="CK119" s="24">
        <f>(1+$F$15)*Assumptions!CK63</f>
        <v/>
      </c>
      <c r="CL119" s="24">
        <f>(1+$F$15)*Assumptions!CL63</f>
        <v/>
      </c>
      <c r="CM119" s="24">
        <f>(1+$F$15)*Assumptions!CM63</f>
        <v/>
      </c>
      <c r="CN119" s="24">
        <f>(1+$F$15)*Assumptions!CN63</f>
        <v/>
      </c>
      <c r="CO119" s="24">
        <f>(1+$F$15)*Assumptions!CO63</f>
        <v/>
      </c>
      <c r="CP119" s="24">
        <f>(1+$F$15)*Assumptions!CP63</f>
        <v/>
      </c>
      <c r="CQ119" s="24">
        <f>(1+$F$15)*Assumptions!CQ63</f>
        <v/>
      </c>
      <c r="CR119" s="24">
        <f>(1+$F$15)*Assumptions!CR63</f>
        <v/>
      </c>
      <c r="CS119" s="24">
        <f>(1+$F$15)*Assumptions!CS63</f>
        <v/>
      </c>
      <c r="CT119" s="24">
        <f>(1+$F$15)*Assumptions!CT63</f>
        <v/>
      </c>
      <c r="CU119" s="24">
        <f>(1+$F$15)*Assumptions!CU63</f>
        <v/>
      </c>
      <c r="CV119" s="24">
        <f>(1+$F$15)*Assumptions!CV63</f>
        <v/>
      </c>
      <c r="CW119" s="24">
        <f>(1+$F$15)*Assumptions!CW63</f>
        <v/>
      </c>
      <c r="CX119" s="24">
        <f>(1+$F$15)*Assumptions!CX63</f>
        <v/>
      </c>
      <c r="CY119" s="24">
        <f>(1+$F$15)*Assumptions!CY63</f>
        <v/>
      </c>
      <c r="CZ119" s="24">
        <f>(1+$F$15)*Assumptions!CZ63</f>
        <v/>
      </c>
      <c r="DA119" s="24">
        <f>(1+$F$15)*Assumptions!DA63</f>
        <v/>
      </c>
      <c r="DB119" s="24">
        <f>(1+$F$15)*Assumptions!DB63</f>
        <v/>
      </c>
    </row>
    <row r="120" outlineLevel="3">
      <c r="E120" s="28" t="inlineStr">
        <is>
          <t>Total Development CAPEX inc. overrun</t>
        </is>
      </c>
      <c r="G120" s="21">
        <f>Assumptions!G64</f>
        <v/>
      </c>
      <c r="Y120" s="30">
        <f>SUM(AA120:DB120)</f>
        <v/>
      </c>
      <c r="AA120" s="38">
        <f>SUM(AA110:AA119)</f>
        <v/>
      </c>
      <c r="AB120" s="38">
        <f>SUM(AB110:AB119)</f>
        <v/>
      </c>
      <c r="AC120" s="38">
        <f>SUM(AC110:AC119)</f>
        <v/>
      </c>
      <c r="AD120" s="38">
        <f>SUM(AD110:AD119)</f>
        <v/>
      </c>
      <c r="AE120" s="38">
        <f>SUM(AE110:AE119)</f>
        <v/>
      </c>
      <c r="AF120" s="38">
        <f>SUM(AF110:AF119)</f>
        <v/>
      </c>
      <c r="AG120" s="38">
        <f>SUM(AG110:AG119)</f>
        <v/>
      </c>
      <c r="AH120" s="38">
        <f>SUM(AH110:AH119)</f>
        <v/>
      </c>
      <c r="AI120" s="38">
        <f>SUM(AI110:AI119)</f>
        <v/>
      </c>
      <c r="AJ120" s="38">
        <f>SUM(AJ110:AJ119)</f>
        <v/>
      </c>
      <c r="AK120" s="38">
        <f>SUM(AK110:AK119)</f>
        <v/>
      </c>
      <c r="AL120" s="38">
        <f>SUM(AL110:AL119)</f>
        <v/>
      </c>
      <c r="AM120" s="38">
        <f>SUM(AM110:AM119)</f>
        <v/>
      </c>
      <c r="AN120" s="38">
        <f>SUM(AN110:AN119)</f>
        <v/>
      </c>
      <c r="AO120" s="38">
        <f>SUM(AO110:AO119)</f>
        <v/>
      </c>
      <c r="AP120" s="38">
        <f>SUM(AP110:AP119)</f>
        <v/>
      </c>
      <c r="AQ120" s="38">
        <f>SUM(AQ110:AQ119)</f>
        <v/>
      </c>
      <c r="AR120" s="38">
        <f>SUM(AR110:AR119)</f>
        <v/>
      </c>
      <c r="AS120" s="38">
        <f>SUM(AS110:AS119)</f>
        <v/>
      </c>
      <c r="AT120" s="38">
        <f>SUM(AT110:AT119)</f>
        <v/>
      </c>
      <c r="AU120" s="38">
        <f>SUM(AU110:AU119)</f>
        <v/>
      </c>
      <c r="AV120" s="38">
        <f>SUM(AV110:AV119)</f>
        <v/>
      </c>
      <c r="AW120" s="38">
        <f>SUM(AW110:AW119)</f>
        <v/>
      </c>
      <c r="AX120" s="38">
        <f>SUM(AX110:AX119)</f>
        <v/>
      </c>
      <c r="AY120" s="38">
        <f>SUM(AY110:AY119)</f>
        <v/>
      </c>
      <c r="AZ120" s="38">
        <f>SUM(AZ110:AZ119)</f>
        <v/>
      </c>
      <c r="BA120" s="38">
        <f>SUM(BA110:BA119)</f>
        <v/>
      </c>
      <c r="BB120" s="38">
        <f>SUM(BB110:BB119)</f>
        <v/>
      </c>
      <c r="BC120" s="38">
        <f>SUM(BC110:BC119)</f>
        <v/>
      </c>
      <c r="BD120" s="38">
        <f>SUM(BD110:BD119)</f>
        <v/>
      </c>
      <c r="BE120" s="38">
        <f>SUM(BE110:BE119)</f>
        <v/>
      </c>
      <c r="BF120" s="38">
        <f>SUM(BF110:BF119)</f>
        <v/>
      </c>
      <c r="BG120" s="38">
        <f>SUM(BG110:BG119)</f>
        <v/>
      </c>
      <c r="BH120" s="38">
        <f>SUM(BH110:BH119)</f>
        <v/>
      </c>
      <c r="BI120" s="38">
        <f>SUM(BI110:BI119)</f>
        <v/>
      </c>
      <c r="BJ120" s="38">
        <f>SUM(BJ110:BJ119)</f>
        <v/>
      </c>
      <c r="BK120" s="38">
        <f>SUM(BK110:BK119)</f>
        <v/>
      </c>
      <c r="BL120" s="38">
        <f>SUM(BL110:BL119)</f>
        <v/>
      </c>
      <c r="BM120" s="38">
        <f>SUM(BM110:BM119)</f>
        <v/>
      </c>
      <c r="BN120" s="38">
        <f>SUM(BN110:BN119)</f>
        <v/>
      </c>
      <c r="BO120" s="38">
        <f>SUM(BO110:BO119)</f>
        <v/>
      </c>
      <c r="BP120" s="38">
        <f>SUM(BP110:BP119)</f>
        <v/>
      </c>
      <c r="BQ120" s="38">
        <f>SUM(BQ110:BQ119)</f>
        <v/>
      </c>
      <c r="BR120" s="38">
        <f>SUM(BR110:BR119)</f>
        <v/>
      </c>
      <c r="BS120" s="38">
        <f>SUM(BS110:BS119)</f>
        <v/>
      </c>
      <c r="BT120" s="38">
        <f>SUM(BT110:BT119)</f>
        <v/>
      </c>
      <c r="BU120" s="38">
        <f>SUM(BU110:BU119)</f>
        <v/>
      </c>
      <c r="BV120" s="38">
        <f>SUM(BV110:BV119)</f>
        <v/>
      </c>
      <c r="BW120" s="38">
        <f>SUM(BW110:BW119)</f>
        <v/>
      </c>
      <c r="BX120" s="38">
        <f>SUM(BX110:BX119)</f>
        <v/>
      </c>
      <c r="BY120" s="38">
        <f>SUM(BY110:BY119)</f>
        <v/>
      </c>
      <c r="BZ120" s="38">
        <f>SUM(BZ110:BZ119)</f>
        <v/>
      </c>
      <c r="CA120" s="38">
        <f>SUM(CA110:CA119)</f>
        <v/>
      </c>
      <c r="CB120" s="38">
        <f>SUM(CB110:CB119)</f>
        <v/>
      </c>
      <c r="CC120" s="38">
        <f>SUM(CC110:CC119)</f>
        <v/>
      </c>
      <c r="CD120" s="38">
        <f>SUM(CD110:CD119)</f>
        <v/>
      </c>
      <c r="CE120" s="38">
        <f>SUM(CE110:CE119)</f>
        <v/>
      </c>
      <c r="CF120" s="38">
        <f>SUM(CF110:CF119)</f>
        <v/>
      </c>
      <c r="CG120" s="38">
        <f>SUM(CG110:CG119)</f>
        <v/>
      </c>
      <c r="CH120" s="38">
        <f>SUM(CH110:CH119)</f>
        <v/>
      </c>
      <c r="CI120" s="38">
        <f>SUM(CI110:CI119)</f>
        <v/>
      </c>
      <c r="CJ120" s="38">
        <f>SUM(CJ110:CJ119)</f>
        <v/>
      </c>
      <c r="CK120" s="38">
        <f>SUM(CK110:CK119)</f>
        <v/>
      </c>
      <c r="CL120" s="38">
        <f>SUM(CL110:CL119)</f>
        <v/>
      </c>
      <c r="CM120" s="38">
        <f>SUM(CM110:CM119)</f>
        <v/>
      </c>
      <c r="CN120" s="38">
        <f>SUM(CN110:CN119)</f>
        <v/>
      </c>
      <c r="CO120" s="38">
        <f>SUM(CO110:CO119)</f>
        <v/>
      </c>
      <c r="CP120" s="38">
        <f>SUM(CP110:CP119)</f>
        <v/>
      </c>
      <c r="CQ120" s="38">
        <f>SUM(CQ110:CQ119)</f>
        <v/>
      </c>
      <c r="CR120" s="38">
        <f>SUM(CR110:CR119)</f>
        <v/>
      </c>
      <c r="CS120" s="38">
        <f>SUM(CS110:CS119)</f>
        <v/>
      </c>
      <c r="CT120" s="38">
        <f>SUM(CT110:CT119)</f>
        <v/>
      </c>
      <c r="CU120" s="38">
        <f>SUM(CU110:CU119)</f>
        <v/>
      </c>
      <c r="CV120" s="38">
        <f>SUM(CV110:CV119)</f>
        <v/>
      </c>
      <c r="CW120" s="38">
        <f>SUM(CW110:CW119)</f>
        <v/>
      </c>
      <c r="CX120" s="38">
        <f>SUM(CX110:CX119)</f>
        <v/>
      </c>
      <c r="CY120" s="38">
        <f>SUM(CY110:CY119)</f>
        <v/>
      </c>
      <c r="CZ120" s="38">
        <f>SUM(CZ110:CZ119)</f>
        <v/>
      </c>
      <c r="DA120" s="38">
        <f>SUM(DA110:DA119)</f>
        <v/>
      </c>
      <c r="DB120" s="38">
        <f>SUM(DB110:DB119)</f>
        <v/>
      </c>
    </row>
    <row r="121" outlineLevel="3"/>
    <row r="122" outlineLevel="3">
      <c r="E122" s="2" t="inlineStr">
        <is>
          <t>Cumulative development CAPEX</t>
        </is>
      </c>
      <c r="G122" s="21">
        <f>Currency_unit&amp;"'M"</f>
        <v/>
      </c>
      <c r="AA122" s="24">
        <f>SUM($AA120:AA120)</f>
        <v/>
      </c>
      <c r="AB122" s="24">
        <f>SUM($AA120:AB120)</f>
        <v/>
      </c>
      <c r="AC122" s="24">
        <f>SUM($AA120:AC120)</f>
        <v/>
      </c>
      <c r="AD122" s="24">
        <f>SUM($AA120:AD120)</f>
        <v/>
      </c>
      <c r="AE122" s="24">
        <f>SUM($AA120:AE120)</f>
        <v/>
      </c>
      <c r="AF122" s="24">
        <f>SUM($AA120:AF120)</f>
        <v/>
      </c>
      <c r="AG122" s="24">
        <f>SUM($AA120:AG120)</f>
        <v/>
      </c>
      <c r="AH122" s="24">
        <f>SUM($AA120:AH120)</f>
        <v/>
      </c>
      <c r="AI122" s="24">
        <f>SUM($AA120:AI120)</f>
        <v/>
      </c>
      <c r="AJ122" s="24">
        <f>SUM($AA120:AJ120)</f>
        <v/>
      </c>
      <c r="AK122" s="24">
        <f>SUM($AA120:AK120)</f>
        <v/>
      </c>
      <c r="AL122" s="24">
        <f>SUM($AA120:AL120)</f>
        <v/>
      </c>
      <c r="AM122" s="24">
        <f>SUM($AA120:AM120)</f>
        <v/>
      </c>
      <c r="AN122" s="24">
        <f>SUM($AA120:AN120)</f>
        <v/>
      </c>
      <c r="AO122" s="24">
        <f>SUM($AA120:AO120)</f>
        <v/>
      </c>
      <c r="AP122" s="24">
        <f>SUM($AA120:AP120)</f>
        <v/>
      </c>
      <c r="AQ122" s="24">
        <f>SUM($AA120:AQ120)</f>
        <v/>
      </c>
      <c r="AR122" s="24">
        <f>SUM($AA120:AR120)</f>
        <v/>
      </c>
      <c r="AS122" s="24">
        <f>SUM($AA120:AS120)</f>
        <v/>
      </c>
      <c r="AT122" s="24">
        <f>SUM($AA120:AT120)</f>
        <v/>
      </c>
      <c r="AU122" s="24">
        <f>SUM($AA120:AU120)</f>
        <v/>
      </c>
      <c r="AV122" s="24">
        <f>SUM($AA120:AV120)</f>
        <v/>
      </c>
      <c r="AW122" s="24">
        <f>SUM($AA120:AW120)</f>
        <v/>
      </c>
      <c r="AX122" s="24">
        <f>SUM($AA120:AX120)</f>
        <v/>
      </c>
      <c r="AY122" s="24">
        <f>SUM($AA120:AY120)</f>
        <v/>
      </c>
      <c r="AZ122" s="24">
        <f>SUM($AA120:AZ120)</f>
        <v/>
      </c>
      <c r="BA122" s="24">
        <f>SUM($AA120:BA120)</f>
        <v/>
      </c>
      <c r="BB122" s="24">
        <f>SUM($AA120:BB120)</f>
        <v/>
      </c>
      <c r="BC122" s="24">
        <f>SUM($AA120:BC120)</f>
        <v/>
      </c>
      <c r="BD122" s="24">
        <f>SUM($AA120:BD120)</f>
        <v/>
      </c>
      <c r="BE122" s="24">
        <f>SUM($AA120:BE120)</f>
        <v/>
      </c>
      <c r="BF122" s="24">
        <f>SUM($AA120:BF120)</f>
        <v/>
      </c>
      <c r="BG122" s="24">
        <f>SUM($AA120:BG120)</f>
        <v/>
      </c>
      <c r="BH122" s="24">
        <f>SUM($AA120:BH120)</f>
        <v/>
      </c>
      <c r="BI122" s="24">
        <f>SUM($AA120:BI120)</f>
        <v/>
      </c>
      <c r="BJ122" s="24">
        <f>SUM($AA120:BJ120)</f>
        <v/>
      </c>
      <c r="BK122" s="24">
        <f>SUM($AA120:BK120)</f>
        <v/>
      </c>
      <c r="BL122" s="24">
        <f>SUM($AA120:BL120)</f>
        <v/>
      </c>
      <c r="BM122" s="24">
        <f>SUM($AA120:BM120)</f>
        <v/>
      </c>
      <c r="BN122" s="24">
        <f>SUM($AA120:BN120)</f>
        <v/>
      </c>
      <c r="BO122" s="24">
        <f>SUM($AA120:BO120)</f>
        <v/>
      </c>
      <c r="BP122" s="24">
        <f>SUM($AA120:BP120)</f>
        <v/>
      </c>
      <c r="BQ122" s="24">
        <f>SUM($AA120:BQ120)</f>
        <v/>
      </c>
      <c r="BR122" s="24">
        <f>SUM($AA120:BR120)</f>
        <v/>
      </c>
      <c r="BS122" s="24">
        <f>SUM($AA120:BS120)</f>
        <v/>
      </c>
      <c r="BT122" s="24">
        <f>SUM($AA120:BT120)</f>
        <v/>
      </c>
      <c r="BU122" s="24">
        <f>SUM($AA120:BU120)</f>
        <v/>
      </c>
      <c r="BV122" s="24">
        <f>SUM($AA120:BV120)</f>
        <v/>
      </c>
      <c r="BW122" s="24">
        <f>SUM($AA120:BW120)</f>
        <v/>
      </c>
      <c r="BX122" s="24">
        <f>SUM($AA120:BX120)</f>
        <v/>
      </c>
      <c r="BY122" s="24">
        <f>SUM($AA120:BY120)</f>
        <v/>
      </c>
      <c r="BZ122" s="24">
        <f>SUM($AA120:BZ120)</f>
        <v/>
      </c>
      <c r="CA122" s="24">
        <f>SUM($AA120:CA120)</f>
        <v/>
      </c>
      <c r="CB122" s="24">
        <f>SUM($AA120:CB120)</f>
        <v/>
      </c>
      <c r="CC122" s="24">
        <f>SUM($AA120:CC120)</f>
        <v/>
      </c>
      <c r="CD122" s="24">
        <f>SUM($AA120:CD120)</f>
        <v/>
      </c>
      <c r="CE122" s="24">
        <f>SUM($AA120:CE120)</f>
        <v/>
      </c>
      <c r="CF122" s="24">
        <f>SUM($AA120:CF120)</f>
        <v/>
      </c>
      <c r="CG122" s="24">
        <f>SUM($AA120:CG120)</f>
        <v/>
      </c>
      <c r="CH122" s="24">
        <f>SUM($AA120:CH120)</f>
        <v/>
      </c>
      <c r="CI122" s="24">
        <f>SUM($AA120:CI120)</f>
        <v/>
      </c>
      <c r="CJ122" s="24">
        <f>SUM($AA120:CJ120)</f>
        <v/>
      </c>
      <c r="CK122" s="24">
        <f>SUM($AA120:CK120)</f>
        <v/>
      </c>
      <c r="CL122" s="24">
        <f>SUM($AA120:CL120)</f>
        <v/>
      </c>
      <c r="CM122" s="24">
        <f>SUM($AA120:CM120)</f>
        <v/>
      </c>
      <c r="CN122" s="24">
        <f>SUM($AA120:CN120)</f>
        <v/>
      </c>
      <c r="CO122" s="24">
        <f>SUM($AA120:CO120)</f>
        <v/>
      </c>
      <c r="CP122" s="24">
        <f>SUM($AA120:CP120)</f>
        <v/>
      </c>
      <c r="CQ122" s="24">
        <f>SUM($AA120:CQ120)</f>
        <v/>
      </c>
      <c r="CR122" s="24">
        <f>SUM($AA120:CR120)</f>
        <v/>
      </c>
      <c r="CS122" s="24">
        <f>SUM($AA120:CS120)</f>
        <v/>
      </c>
      <c r="CT122" s="24">
        <f>SUM($AA120:CT120)</f>
        <v/>
      </c>
      <c r="CU122" s="24">
        <f>SUM($AA120:CU120)</f>
        <v/>
      </c>
      <c r="CV122" s="24">
        <f>SUM($AA120:CV120)</f>
        <v/>
      </c>
      <c r="CW122" s="24">
        <f>SUM($AA120:CW120)</f>
        <v/>
      </c>
      <c r="CX122" s="24">
        <f>SUM($AA120:CX120)</f>
        <v/>
      </c>
      <c r="CY122" s="24">
        <f>SUM($AA120:CY120)</f>
        <v/>
      </c>
      <c r="CZ122" s="24">
        <f>SUM($AA120:CZ120)</f>
        <v/>
      </c>
      <c r="DA122" s="24">
        <f>SUM($AA120:DA120)</f>
        <v/>
      </c>
      <c r="DB122" s="24">
        <f>SUM($AA120:DB120)</f>
        <v/>
      </c>
    </row>
    <row r="123" outlineLevel="3"/>
    <row r="124" outlineLevel="2"/>
    <row r="125" outlineLevel="1"/>
    <row r="126" outlineLevel="1" ht="18" customHeight="1">
      <c r="A126" s="39" t="inlineStr">
        <is>
          <t>End of Sheet</t>
        </is>
      </c>
      <c r="B126" s="39" t="n"/>
      <c r="C126" s="39" t="n"/>
      <c r="D126" s="39" t="n"/>
      <c r="E126" s="39" t="n"/>
      <c r="F126" s="39" t="n"/>
      <c r="G126" s="39" t="n"/>
      <c r="H126" s="39" t="n"/>
      <c r="I126" s="39" t="n"/>
      <c r="J126" s="39" t="n"/>
      <c r="K126" s="39" t="n"/>
      <c r="L126" s="39" t="n"/>
      <c r="M126" s="39" t="n"/>
      <c r="N126" s="39" t="n"/>
      <c r="O126" s="39" t="n"/>
      <c r="P126" s="39" t="n"/>
      <c r="Q126" s="39" t="n"/>
      <c r="R126" s="39" t="n"/>
      <c r="S126" s="39" t="n"/>
      <c r="T126" s="39" t="n"/>
      <c r="U126" s="39" t="n"/>
      <c r="V126" s="39" t="n"/>
      <c r="W126" s="39" t="n"/>
      <c r="X126" s="39" t="n"/>
      <c r="Y126" s="39" t="n"/>
      <c r="Z126" s="39" t="n"/>
      <c r="AA126" s="39" t="n"/>
      <c r="AB126" s="39" t="n"/>
      <c r="AC126" s="39" t="n"/>
      <c r="AD126" s="39" t="n"/>
      <c r="AE126" s="39" t="n"/>
      <c r="AF126" s="39" t="n"/>
      <c r="AG126" s="39" t="n"/>
      <c r="AH126" s="39" t="n"/>
      <c r="AI126" s="39" t="n"/>
      <c r="AJ126" s="39" t="n"/>
      <c r="AK126" s="39" t="n"/>
      <c r="AL126" s="39" t="n"/>
      <c r="AM126" s="39" t="n"/>
      <c r="AN126" s="39" t="n"/>
      <c r="AO126" s="39" t="n"/>
      <c r="AP126" s="39" t="n"/>
      <c r="AQ126" s="39" t="n"/>
      <c r="AR126" s="39" t="n"/>
      <c r="AS126" s="39" t="n"/>
      <c r="AT126" s="39" t="n"/>
      <c r="AU126" s="39" t="n"/>
      <c r="AV126" s="39" t="n"/>
      <c r="AW126" s="39" t="n"/>
      <c r="AX126" s="39" t="n"/>
      <c r="AY126" s="39" t="n"/>
      <c r="AZ126" s="39" t="n"/>
      <c r="BA126" s="39" t="n"/>
      <c r="BB126" s="39" t="n"/>
      <c r="BC126" s="39" t="n"/>
      <c r="BD126" s="39" t="n"/>
      <c r="BE126" s="39" t="n"/>
      <c r="BF126" s="39" t="n"/>
      <c r="BG126" s="39" t="n"/>
      <c r="BH126" s="39" t="n"/>
      <c r="BI126" s="39" t="n"/>
      <c r="BJ126" s="39" t="n"/>
      <c r="BK126" s="39" t="n"/>
      <c r="BL126" s="39" t="n"/>
      <c r="BM126" s="39" t="n"/>
      <c r="BN126" s="39" t="n"/>
      <c r="BO126" s="39" t="n"/>
      <c r="BP126" s="39" t="n"/>
      <c r="BQ126" s="39" t="n"/>
      <c r="BR126" s="39" t="n"/>
      <c r="BS126" s="39" t="n"/>
      <c r="BT126" s="39" t="n"/>
      <c r="BU126" s="39" t="n"/>
      <c r="BV126" s="39" t="n"/>
      <c r="BW126" s="39" t="n"/>
      <c r="BX126" s="39" t="n"/>
      <c r="BY126" s="39" t="n"/>
      <c r="BZ126" s="39" t="n"/>
      <c r="CA126" s="39" t="n"/>
      <c r="CB126" s="39" t="n"/>
      <c r="CC126" s="39" t="n"/>
      <c r="CD126" s="39" t="n"/>
      <c r="CE126" s="39" t="n"/>
      <c r="CF126" s="39" t="n"/>
      <c r="CG126" s="39" t="n"/>
      <c r="CH126" s="39" t="n"/>
      <c r="CI126" s="39" t="n"/>
      <c r="CJ126" s="39" t="n"/>
      <c r="CK126" s="39" t="n"/>
      <c r="CL126" s="39" t="n"/>
      <c r="CM126" s="39" t="n"/>
      <c r="CN126" s="39" t="n"/>
      <c r="CO126" s="39" t="n"/>
      <c r="CP126" s="39" t="n"/>
      <c r="CQ126" s="39" t="n"/>
      <c r="CR126" s="39" t="n"/>
      <c r="CS126" s="39" t="n"/>
      <c r="CT126" s="39" t="n"/>
      <c r="CU126" s="39" t="n"/>
      <c r="CV126" s="39" t="n"/>
      <c r="CW126" s="39" t="n"/>
      <c r="CX126" s="39" t="n"/>
      <c r="CY126" s="39" t="n"/>
      <c r="CZ126" s="39" t="n"/>
      <c r="DA126" s="39" t="n"/>
      <c r="DB126" s="39" t="n"/>
      <c r="DC126" s="39" t="n"/>
    </row>
  </sheetData>
  <pageMargins left="0.7" right="0.7" top="0.75" bottom="0.75" header="0.3" footer="0.3"/>
  <pageSetup orientation="portrait"/>
</worksheet>
</file>

<file path=xl/worksheets/sheet6.xml><?xml version="1.0" encoding="utf-8"?>
<worksheet xmlns="http://schemas.openxmlformats.org/spreadsheetml/2006/main">
  <sheetPr>
    <tabColor rgb="FFFFC000"/>
    <outlinePr summaryBelow="1" summaryRight="1"/>
    <pageSetUpPr/>
  </sheetPr>
  <dimension ref="A1:DC13"/>
  <sheetViews>
    <sheetView showGridLines="0" zoomScale="50" zoomScaleNormal="70" workbookViewId="0">
      <pane xSplit="26" ySplit="6" topLeftCell="AA7" activePane="bottomRight" state="frozen"/>
      <selection activeCell="AA7" sqref="AA7"/>
      <selection pane="topRight" activeCell="AA7" sqref="AA7"/>
      <selection pane="bottomLeft" activeCell="AA7" sqref="AA7"/>
      <selection pane="bottomRight" activeCell="AA3" sqref="AA3:DB3"/>
    </sheetView>
  </sheetViews>
  <sheetFormatPr baseColWidth="8" defaultColWidth="0" defaultRowHeight="14.4" outlineLevelRow="3"/>
  <cols>
    <col width="2.5546875" customWidth="1" style="2" min="1" max="1"/>
    <col width="3.5546875" customWidth="1" style="2" min="2" max="4"/>
    <col width="45.44140625" bestFit="1" customWidth="1" style="2" min="5" max="5"/>
    <col width="22.44140625" bestFit="1" customWidth="1" style="2" min="6" max="6"/>
    <col width="15.5546875" customWidth="1" style="2" min="7" max="7"/>
    <col width="50.5546875" customWidth="1" style="2" min="8" max="8"/>
    <col width="15.5546875" customWidth="1" style="2" min="9" max="9"/>
    <col width="34" customWidth="1" min="10" max="10"/>
    <col width="2.5546875" customWidth="1" style="2" min="11" max="11"/>
    <col outlineLevel="1" width="2.5546875" customWidth="1" style="2" min="12" max="24"/>
    <col width="15.5546875" customWidth="1" style="2" min="25" max="25"/>
    <col width="2.5546875" customWidth="1" style="2" min="26" max="26"/>
    <col width="10.5546875" bestFit="1" customWidth="1" style="2" min="27" max="27"/>
    <col width="10.44140625" bestFit="1" customWidth="1" style="2" min="28" max="30"/>
    <col width="10.5546875" bestFit="1" customWidth="1" style="2" min="31" max="31"/>
    <col width="10.44140625" bestFit="1" customWidth="1" style="2" min="32" max="34"/>
    <col width="10.5546875" bestFit="1" customWidth="1" style="2" min="35" max="35"/>
    <col width="11.44140625" bestFit="1" customWidth="1" style="2" min="36" max="75"/>
    <col width="10.44140625" bestFit="1" customWidth="1" style="2" min="76" max="78"/>
    <col width="10.5546875" bestFit="1" customWidth="1" style="2" min="79" max="79"/>
    <col width="10.44140625" bestFit="1" customWidth="1" style="2" min="80" max="82"/>
    <col width="10.5546875" bestFit="1" customWidth="1" style="2" min="83" max="83"/>
    <col width="10.44140625" bestFit="1" customWidth="1" style="2" min="84" max="86"/>
    <col width="10.5546875" bestFit="1" customWidth="1" style="2" min="87" max="87"/>
    <col width="10.44140625" bestFit="1" customWidth="1" style="2" min="88" max="90"/>
    <col width="10.5546875" bestFit="1" customWidth="1" style="2" min="91" max="91"/>
    <col width="10.44140625" bestFit="1" customWidth="1" style="2" min="92" max="94"/>
    <col width="10.5546875" bestFit="1" customWidth="1" style="2" min="95" max="95"/>
    <col width="10.44140625" bestFit="1" customWidth="1" style="2" min="96" max="98"/>
    <col width="10.5546875" bestFit="1" customWidth="1" style="2" min="99" max="99"/>
    <col width="10.44140625" bestFit="1" customWidth="1" style="2" min="100" max="102"/>
    <col width="10.5546875" bestFit="1" customWidth="1" style="2" min="103" max="103"/>
    <col width="10.44140625" bestFit="1" customWidth="1" style="2" min="104" max="106"/>
    <col width="2.5546875" customWidth="1" style="2" min="107" max="107"/>
    <col hidden="1" width="9.109375" customWidth="1" style="2" min="108" max="122"/>
    <col hidden="1" width="9.109375" customWidth="1" style="2" min="123" max="16384"/>
  </cols>
  <sheetData>
    <row r="1" ht="23.4" customHeight="1">
      <c r="A1" s="1">
        <f>Assumptions!A1</f>
        <v/>
      </c>
      <c r="B1" s="1" t="n"/>
      <c r="C1" s="1" t="n"/>
      <c r="D1" s="1" t="n"/>
      <c r="E1" s="1" t="n"/>
      <c r="F1" s="1" t="n"/>
      <c r="G1" s="1" t="n"/>
      <c r="H1" s="1" t="n"/>
      <c r="I1" s="1" t="n"/>
      <c r="J1" s="1" t="n"/>
      <c r="K1" s="1" t="n"/>
      <c r="L1" s="1" t="n"/>
      <c r="M1" s="1" t="n"/>
      <c r="N1" s="1" t="n"/>
      <c r="O1" s="1" t="n"/>
      <c r="P1" s="1" t="n"/>
      <c r="Q1" s="1" t="n"/>
      <c r="R1" s="1" t="n"/>
      <c r="S1" s="1" t="n"/>
      <c r="T1" s="1" t="n"/>
      <c r="U1" s="1" t="n"/>
      <c r="V1" s="1" t="n"/>
      <c r="W1" s="1" t="n"/>
      <c r="X1" s="1" t="n"/>
      <c r="Y1" s="1" t="n"/>
      <c r="Z1" s="1" t="n"/>
      <c r="AA1" s="1" t="n"/>
      <c r="AB1" s="1" t="n"/>
      <c r="AC1" s="1" t="n"/>
      <c r="AD1" s="1" t="n"/>
      <c r="AE1" s="1" t="n"/>
      <c r="AF1" s="1" t="n"/>
      <c r="AG1" s="1" t="n"/>
      <c r="AH1" s="1" t="n"/>
      <c r="AI1" s="1" t="n"/>
      <c r="AJ1" s="1" t="n"/>
      <c r="AK1" s="1" t="n"/>
      <c r="AL1" s="1" t="n"/>
      <c r="AM1" s="1" t="n"/>
      <c r="AN1" s="1" t="n"/>
      <c r="AO1" s="1" t="n"/>
      <c r="AP1" s="1" t="n"/>
      <c r="AQ1" s="1" t="n"/>
      <c r="AR1" s="1" t="n"/>
      <c r="AS1" s="1" t="n"/>
      <c r="AT1" s="1" t="n"/>
      <c r="AU1" s="1" t="n"/>
      <c r="AV1" s="1" t="n"/>
      <c r="AW1" s="1" t="n"/>
      <c r="AX1" s="1" t="n"/>
      <c r="AY1" s="1" t="n"/>
      <c r="AZ1" s="1" t="n"/>
      <c r="BA1" s="1" t="n"/>
      <c r="BB1" s="1" t="n"/>
      <c r="BC1" s="1" t="n"/>
      <c r="BD1" s="1" t="n"/>
      <c r="BE1" s="1" t="n"/>
      <c r="BF1" s="1" t="n"/>
      <c r="BG1" s="1" t="n"/>
      <c r="BH1" s="1" t="n"/>
      <c r="BI1" s="1" t="n"/>
      <c r="BJ1" s="1" t="n"/>
      <c r="BK1" s="1" t="n"/>
      <c r="BL1" s="1" t="n"/>
      <c r="BM1" s="1" t="n"/>
      <c r="BN1" s="1" t="n"/>
      <c r="BO1" s="1" t="n"/>
      <c r="BP1" s="1" t="n"/>
      <c r="BQ1" s="1" t="n"/>
      <c r="BR1" s="1" t="n"/>
      <c r="BS1" s="1" t="n"/>
      <c r="BT1" s="1" t="n"/>
      <c r="BU1" s="1" t="n"/>
      <c r="BV1" s="1" t="n"/>
      <c r="BW1" s="1" t="n"/>
      <c r="BX1" s="1" t="n"/>
      <c r="BY1" s="1" t="n"/>
      <c r="BZ1" s="1" t="n"/>
      <c r="CA1" s="1" t="n"/>
      <c r="CB1" s="1" t="n"/>
      <c r="CC1" s="1" t="n"/>
      <c r="CD1" s="1" t="n"/>
      <c r="CE1" s="1" t="n"/>
      <c r="CF1" s="1" t="n"/>
      <c r="CG1" s="1" t="n"/>
      <c r="CH1" s="1" t="n"/>
      <c r="CI1" s="1" t="n"/>
      <c r="CJ1" s="1" t="n"/>
      <c r="CK1" s="1" t="n"/>
      <c r="CL1" s="1" t="n"/>
      <c r="CM1" s="1" t="n"/>
      <c r="CN1" s="1" t="n"/>
      <c r="CO1" s="1" t="n"/>
      <c r="CP1" s="1" t="n"/>
      <c r="CQ1" s="1" t="n"/>
      <c r="CR1" s="1" t="n"/>
      <c r="CS1" s="1" t="n"/>
      <c r="CT1" s="1" t="n"/>
      <c r="CU1" s="1" t="n"/>
      <c r="CV1" s="1" t="n"/>
      <c r="CW1" s="1" t="n"/>
      <c r="CX1" s="1" t="n"/>
      <c r="CY1" s="1" t="n"/>
      <c r="CZ1" s="1" t="n"/>
      <c r="DA1" s="1" t="n"/>
      <c r="DB1" s="1" t="n"/>
      <c r="DC1" s="1" t="n"/>
    </row>
    <row r="2" ht="18" customHeight="1">
      <c r="A2" s="3">
        <f>MID(CELL("filename",A1),FIND("]",CELL("filename",A1))+1,255)</f>
        <v/>
      </c>
      <c r="B2" s="3" t="n"/>
      <c r="C2" s="3" t="n"/>
      <c r="D2" s="3" t="n"/>
      <c r="E2" s="3" t="n"/>
      <c r="F2" s="4" t="n"/>
      <c r="G2" s="3" t="n"/>
      <c r="H2" s="3" t="n"/>
      <c r="I2" s="3" t="n"/>
      <c r="J2" s="3" t="n"/>
      <c r="K2" s="3" t="n"/>
      <c r="L2" s="3" t="n"/>
      <c r="M2" s="3" t="n"/>
      <c r="N2" s="3" t="n"/>
      <c r="O2" s="3" t="n"/>
      <c r="P2" s="3" t="n"/>
      <c r="Q2" s="3" t="n"/>
      <c r="R2" s="3" t="n"/>
      <c r="S2" s="3" t="n"/>
      <c r="T2" s="3" t="n"/>
      <c r="U2" s="3" t="n"/>
      <c r="V2" s="3" t="n"/>
      <c r="W2" s="3" t="n"/>
      <c r="X2" s="3" t="n"/>
      <c r="Y2" s="3" t="n"/>
      <c r="Z2" s="3" t="n"/>
      <c r="AA2" s="3" t="n"/>
      <c r="AB2" s="3" t="n"/>
      <c r="AC2" s="3" t="n"/>
      <c r="AD2" s="3" t="n"/>
      <c r="AE2" s="3" t="n"/>
      <c r="AF2" s="3" t="n"/>
      <c r="AG2" s="3" t="n"/>
      <c r="AH2" s="3" t="n"/>
      <c r="AI2" s="3" t="n"/>
      <c r="AJ2" s="3" t="n"/>
      <c r="AK2" s="3" t="n"/>
      <c r="AL2" s="3" t="n"/>
      <c r="AM2" s="3" t="n"/>
      <c r="AN2" s="3" t="n"/>
      <c r="AO2" s="3" t="n"/>
      <c r="AP2" s="3" t="n"/>
      <c r="AQ2" s="3" t="n"/>
      <c r="AR2" s="3" t="n"/>
      <c r="AS2" s="3" t="n"/>
      <c r="AT2" s="3" t="n"/>
      <c r="AU2" s="3" t="n"/>
      <c r="AV2" s="3" t="n"/>
      <c r="AW2" s="3" t="n"/>
      <c r="AX2" s="3" t="n"/>
      <c r="AY2" s="3" t="n"/>
      <c r="AZ2" s="3" t="n"/>
      <c r="BA2" s="3" t="n"/>
      <c r="BB2" s="3" t="n"/>
      <c r="BC2" s="3" t="n"/>
      <c r="BD2" s="3" t="n"/>
      <c r="BE2" s="3" t="n"/>
      <c r="BF2" s="3" t="n"/>
      <c r="BG2" s="3" t="n"/>
      <c r="BH2" s="3" t="n"/>
      <c r="BI2" s="3" t="n"/>
      <c r="BJ2" s="3" t="n"/>
      <c r="BK2" s="3" t="n"/>
      <c r="BL2" s="3" t="n"/>
      <c r="BM2" s="3" t="n"/>
      <c r="BN2" s="3" t="n"/>
      <c r="BO2" s="3" t="n"/>
      <c r="BP2" s="3" t="n"/>
      <c r="BQ2" s="3" t="n"/>
      <c r="BR2" s="3" t="n"/>
      <c r="BS2" s="3" t="n"/>
      <c r="BT2" s="3" t="n"/>
      <c r="BU2" s="3" t="n"/>
      <c r="BV2" s="3" t="n"/>
      <c r="BW2" s="3" t="n"/>
      <c r="BX2" s="3" t="n"/>
      <c r="BY2" s="3" t="n"/>
      <c r="BZ2" s="3" t="n"/>
      <c r="CA2" s="3" t="n"/>
      <c r="CB2" s="3" t="n"/>
      <c r="CC2" s="3" t="n"/>
      <c r="CD2" s="3" t="n"/>
      <c r="CE2" s="3" t="n"/>
      <c r="CF2" s="3" t="n"/>
      <c r="CG2" s="3" t="n"/>
      <c r="CH2" s="3" t="n"/>
      <c r="CI2" s="3" t="n"/>
      <c r="CJ2" s="3" t="n"/>
      <c r="CK2" s="3" t="n"/>
      <c r="CL2" s="3" t="n"/>
      <c r="CM2" s="3" t="n"/>
      <c r="CN2" s="3" t="n"/>
      <c r="CO2" s="3" t="n"/>
      <c r="CP2" s="3" t="n"/>
      <c r="CQ2" s="3" t="n"/>
      <c r="CR2" s="3" t="n"/>
      <c r="CS2" s="3" t="n"/>
      <c r="CT2" s="3" t="n"/>
      <c r="CU2" s="3" t="n"/>
      <c r="CV2" s="3" t="n"/>
      <c r="CW2" s="3" t="n"/>
      <c r="CX2" s="3" t="n"/>
      <c r="CY2" s="3" t="n"/>
      <c r="CZ2" s="3" t="n"/>
      <c r="DA2" s="3" t="n"/>
      <c r="DB2" s="3" t="n"/>
      <c r="DC2" s="3" t="n"/>
    </row>
    <row r="3">
      <c r="A3" s="5" t="n"/>
      <c r="B3" s="5" t="n"/>
      <c r="C3" s="5" t="n"/>
      <c r="D3" s="5" t="n"/>
      <c r="E3" s="7" t="n"/>
      <c r="F3" s="6" t="n"/>
      <c r="G3" s="5" t="n"/>
      <c r="H3" s="7" t="n"/>
      <c r="I3" s="7" t="n"/>
      <c r="J3" s="7" t="n"/>
      <c r="K3" s="7" t="n"/>
      <c r="L3" s="7" t="n"/>
      <c r="M3" s="7" t="n"/>
      <c r="N3" s="7" t="n"/>
      <c r="O3" s="7" t="n"/>
      <c r="P3" s="7" t="n"/>
      <c r="Q3" s="7" t="n"/>
      <c r="R3" s="7" t="n"/>
      <c r="S3" s="7" t="n"/>
      <c r="T3" s="7" t="n"/>
      <c r="U3" s="7" t="n"/>
      <c r="V3" s="7" t="n"/>
      <c r="W3" s="7" t="n"/>
      <c r="X3" s="7" t="n"/>
      <c r="Y3" s="6" t="inlineStr">
        <is>
          <t>Period label:</t>
        </is>
      </c>
      <c r="Z3" s="7" t="n"/>
      <c r="AA3" s="12">
        <f>Assumptions!AA3</f>
        <v/>
      </c>
      <c r="AB3" s="12">
        <f>Assumptions!AB3</f>
        <v/>
      </c>
      <c r="AC3" s="12">
        <f>Assumptions!AC3</f>
        <v/>
      </c>
      <c r="AD3" s="12">
        <f>Assumptions!AD3</f>
        <v/>
      </c>
      <c r="AE3" s="12">
        <f>Assumptions!AE3</f>
        <v/>
      </c>
      <c r="AF3" s="12">
        <f>Assumptions!AF3</f>
        <v/>
      </c>
      <c r="AG3" s="12">
        <f>Assumptions!AG3</f>
        <v/>
      </c>
      <c r="AH3" s="12">
        <f>Assumptions!AH3</f>
        <v/>
      </c>
      <c r="AI3" s="12">
        <f>Assumptions!AI3</f>
        <v/>
      </c>
      <c r="AJ3" s="12">
        <f>Assumptions!AJ3</f>
        <v/>
      </c>
      <c r="AK3" s="12">
        <f>Assumptions!AK3</f>
        <v/>
      </c>
      <c r="AL3" s="12">
        <f>Assumptions!AL3</f>
        <v/>
      </c>
      <c r="AM3" s="12">
        <f>Assumptions!AM3</f>
        <v/>
      </c>
      <c r="AN3" s="12">
        <f>Assumptions!AN3</f>
        <v/>
      </c>
      <c r="AO3" s="12">
        <f>Assumptions!AO3</f>
        <v/>
      </c>
      <c r="AP3" s="12">
        <f>Assumptions!AP3</f>
        <v/>
      </c>
      <c r="AQ3" s="12">
        <f>Assumptions!AQ3</f>
        <v/>
      </c>
      <c r="AR3" s="12">
        <f>Assumptions!AR3</f>
        <v/>
      </c>
      <c r="AS3" s="12">
        <f>Assumptions!AS3</f>
        <v/>
      </c>
      <c r="AT3" s="12">
        <f>Assumptions!AT3</f>
        <v/>
      </c>
      <c r="AU3" s="12">
        <f>Assumptions!AU3</f>
        <v/>
      </c>
      <c r="AV3" s="12">
        <f>Assumptions!AV3</f>
        <v/>
      </c>
      <c r="AW3" s="12">
        <f>Assumptions!AW3</f>
        <v/>
      </c>
      <c r="AX3" s="12">
        <f>Assumptions!AX3</f>
        <v/>
      </c>
      <c r="AY3" s="12">
        <f>Assumptions!AY3</f>
        <v/>
      </c>
      <c r="AZ3" s="12">
        <f>Assumptions!AZ3</f>
        <v/>
      </c>
      <c r="BA3" s="12">
        <f>Assumptions!BA3</f>
        <v/>
      </c>
      <c r="BB3" s="12">
        <f>Assumptions!BB3</f>
        <v/>
      </c>
      <c r="BC3" s="12">
        <f>Assumptions!BC3</f>
        <v/>
      </c>
      <c r="BD3" s="12">
        <f>Assumptions!BD3</f>
        <v/>
      </c>
      <c r="BE3" s="12">
        <f>Assumptions!BE3</f>
        <v/>
      </c>
      <c r="BF3" s="12">
        <f>Assumptions!BF3</f>
        <v/>
      </c>
      <c r="BG3" s="12">
        <f>Assumptions!BG3</f>
        <v/>
      </c>
      <c r="BH3" s="12">
        <f>Assumptions!BH3</f>
        <v/>
      </c>
      <c r="BI3" s="12">
        <f>Assumptions!BI3</f>
        <v/>
      </c>
      <c r="BJ3" s="12">
        <f>Assumptions!BJ3</f>
        <v/>
      </c>
      <c r="BK3" s="12">
        <f>Assumptions!BK3</f>
        <v/>
      </c>
      <c r="BL3" s="12">
        <f>Assumptions!BL3</f>
        <v/>
      </c>
      <c r="BM3" s="12">
        <f>Assumptions!BM3</f>
        <v/>
      </c>
      <c r="BN3" s="12">
        <f>Assumptions!BN3</f>
        <v/>
      </c>
      <c r="BO3" s="12">
        <f>Assumptions!BO3</f>
        <v/>
      </c>
      <c r="BP3" s="12">
        <f>Assumptions!BP3</f>
        <v/>
      </c>
      <c r="BQ3" s="12">
        <f>Assumptions!BQ3</f>
        <v/>
      </c>
      <c r="BR3" s="12">
        <f>Assumptions!BR3</f>
        <v/>
      </c>
      <c r="BS3" s="12">
        <f>Assumptions!BS3</f>
        <v/>
      </c>
      <c r="BT3" s="12">
        <f>Assumptions!BT3</f>
        <v/>
      </c>
      <c r="BU3" s="12">
        <f>Assumptions!BU3</f>
        <v/>
      </c>
      <c r="BV3" s="12">
        <f>Assumptions!BV3</f>
        <v/>
      </c>
      <c r="BW3" s="12">
        <f>Assumptions!BW3</f>
        <v/>
      </c>
      <c r="BX3" s="12">
        <f>Assumptions!BX3</f>
        <v/>
      </c>
      <c r="BY3" s="12">
        <f>Assumptions!BY3</f>
        <v/>
      </c>
      <c r="BZ3" s="12">
        <f>Assumptions!BZ3</f>
        <v/>
      </c>
      <c r="CA3" s="12">
        <f>Assumptions!CA3</f>
        <v/>
      </c>
      <c r="CB3" s="12">
        <f>Assumptions!CB3</f>
        <v/>
      </c>
      <c r="CC3" s="12">
        <f>Assumptions!CC3</f>
        <v/>
      </c>
      <c r="CD3" s="12">
        <f>Assumptions!CD3</f>
        <v/>
      </c>
      <c r="CE3" s="12">
        <f>Assumptions!CE3</f>
        <v/>
      </c>
      <c r="CF3" s="12">
        <f>Assumptions!CF3</f>
        <v/>
      </c>
      <c r="CG3" s="12">
        <f>Assumptions!CG3</f>
        <v/>
      </c>
      <c r="CH3" s="12">
        <f>Assumptions!CH3</f>
        <v/>
      </c>
      <c r="CI3" s="12">
        <f>Assumptions!CI3</f>
        <v/>
      </c>
      <c r="CJ3" s="12">
        <f>Assumptions!CJ3</f>
        <v/>
      </c>
      <c r="CK3" s="12">
        <f>Assumptions!CK3</f>
        <v/>
      </c>
      <c r="CL3" s="12">
        <f>Assumptions!CL3</f>
        <v/>
      </c>
      <c r="CM3" s="12">
        <f>Assumptions!CM3</f>
        <v/>
      </c>
      <c r="CN3" s="12">
        <f>Assumptions!CN3</f>
        <v/>
      </c>
      <c r="CO3" s="12">
        <f>Assumptions!CO3</f>
        <v/>
      </c>
      <c r="CP3" s="12">
        <f>Assumptions!CP3</f>
        <v/>
      </c>
      <c r="CQ3" s="12">
        <f>Assumptions!CQ3</f>
        <v/>
      </c>
      <c r="CR3" s="12">
        <f>Assumptions!CR3</f>
        <v/>
      </c>
      <c r="CS3" s="12">
        <f>Assumptions!CS3</f>
        <v/>
      </c>
      <c r="CT3" s="12">
        <f>Assumptions!CT3</f>
        <v/>
      </c>
      <c r="CU3" s="12">
        <f>Assumptions!CU3</f>
        <v/>
      </c>
      <c r="CV3" s="12">
        <f>Assumptions!CV3</f>
        <v/>
      </c>
      <c r="CW3" s="12">
        <f>Assumptions!CW3</f>
        <v/>
      </c>
      <c r="CX3" s="12">
        <f>Assumptions!CX3</f>
        <v/>
      </c>
      <c r="CY3" s="12">
        <f>Assumptions!CY3</f>
        <v/>
      </c>
      <c r="CZ3" s="12">
        <f>Assumptions!CZ3</f>
        <v/>
      </c>
      <c r="DA3" s="12">
        <f>Assumptions!DA3</f>
        <v/>
      </c>
      <c r="DB3" s="12">
        <f>Assumptions!DB3</f>
        <v/>
      </c>
      <c r="DC3" s="7" t="n"/>
    </row>
    <row r="4">
      <c r="A4" s="5" t="n"/>
      <c r="B4" s="5" t="n"/>
      <c r="C4" s="5" t="n"/>
      <c r="D4" s="5" t="n"/>
      <c r="E4" s="7" t="n"/>
      <c r="F4" s="7" t="n"/>
      <c r="G4" s="7" t="n"/>
      <c r="H4" s="7" t="n"/>
      <c r="I4" s="7" t="n"/>
      <c r="J4" s="7" t="n"/>
      <c r="K4" s="7" t="n"/>
      <c r="L4" s="7" t="n"/>
      <c r="M4" s="7" t="n"/>
      <c r="N4" s="7" t="n"/>
      <c r="O4" s="7" t="n"/>
      <c r="P4" s="7" t="n"/>
      <c r="Q4" s="7" t="n"/>
      <c r="R4" s="7" t="n"/>
      <c r="S4" s="7" t="n"/>
      <c r="T4" s="7" t="n"/>
      <c r="U4" s="7" t="n"/>
      <c r="V4" s="7" t="n"/>
      <c r="W4" s="7" t="n"/>
      <c r="X4" s="7" t="n"/>
      <c r="Y4" s="6">
        <f>Assumptions!Y4</f>
        <v/>
      </c>
      <c r="Z4" s="7" t="n"/>
      <c r="AA4" s="12">
        <f>Assumptions!AA4</f>
        <v/>
      </c>
      <c r="AB4" s="12">
        <f>Assumptions!AB4</f>
        <v/>
      </c>
      <c r="AC4" s="12">
        <f>Assumptions!AC4</f>
        <v/>
      </c>
      <c r="AD4" s="12">
        <f>Assumptions!AD4</f>
        <v/>
      </c>
      <c r="AE4" s="12">
        <f>Assumptions!AE4</f>
        <v/>
      </c>
      <c r="AF4" s="12">
        <f>Assumptions!AF4</f>
        <v/>
      </c>
      <c r="AG4" s="12">
        <f>Assumptions!AG4</f>
        <v/>
      </c>
      <c r="AH4" s="12">
        <f>Assumptions!AH4</f>
        <v/>
      </c>
      <c r="AI4" s="12">
        <f>Assumptions!AI4</f>
        <v/>
      </c>
      <c r="AJ4" s="12">
        <f>Assumptions!AJ4</f>
        <v/>
      </c>
      <c r="AK4" s="12">
        <f>Assumptions!AK4</f>
        <v/>
      </c>
      <c r="AL4" s="12">
        <f>Assumptions!AL4</f>
        <v/>
      </c>
      <c r="AM4" s="12">
        <f>Assumptions!AM4</f>
        <v/>
      </c>
      <c r="AN4" s="12">
        <f>Assumptions!AN4</f>
        <v/>
      </c>
      <c r="AO4" s="12">
        <f>Assumptions!AO4</f>
        <v/>
      </c>
      <c r="AP4" s="12">
        <f>Assumptions!AP4</f>
        <v/>
      </c>
      <c r="AQ4" s="12">
        <f>Assumptions!AQ4</f>
        <v/>
      </c>
      <c r="AR4" s="12">
        <f>Assumptions!AR4</f>
        <v/>
      </c>
      <c r="AS4" s="12">
        <f>Assumptions!AS4</f>
        <v/>
      </c>
      <c r="AT4" s="12">
        <f>Assumptions!AT4</f>
        <v/>
      </c>
      <c r="AU4" s="12">
        <f>Assumptions!AU4</f>
        <v/>
      </c>
      <c r="AV4" s="12">
        <f>Assumptions!AV4</f>
        <v/>
      </c>
      <c r="AW4" s="12">
        <f>Assumptions!AW4</f>
        <v/>
      </c>
      <c r="AX4" s="12">
        <f>Assumptions!AX4</f>
        <v/>
      </c>
      <c r="AY4" s="12">
        <f>Assumptions!AY4</f>
        <v/>
      </c>
      <c r="AZ4" s="12">
        <f>Assumptions!AZ4</f>
        <v/>
      </c>
      <c r="BA4" s="12">
        <f>Assumptions!BA4</f>
        <v/>
      </c>
      <c r="BB4" s="12">
        <f>Assumptions!BB4</f>
        <v/>
      </c>
      <c r="BC4" s="12">
        <f>Assumptions!BC4</f>
        <v/>
      </c>
      <c r="BD4" s="12">
        <f>Assumptions!BD4</f>
        <v/>
      </c>
      <c r="BE4" s="12">
        <f>Assumptions!BE4</f>
        <v/>
      </c>
      <c r="BF4" s="12">
        <f>Assumptions!BF4</f>
        <v/>
      </c>
      <c r="BG4" s="12">
        <f>Assumptions!BG4</f>
        <v/>
      </c>
      <c r="BH4" s="12">
        <f>Assumptions!BH4</f>
        <v/>
      </c>
      <c r="BI4" s="12">
        <f>Assumptions!BI4</f>
        <v/>
      </c>
      <c r="BJ4" s="12">
        <f>Assumptions!BJ4</f>
        <v/>
      </c>
      <c r="BK4" s="12">
        <f>Assumptions!BK4</f>
        <v/>
      </c>
      <c r="BL4" s="12">
        <f>Assumptions!BL4</f>
        <v/>
      </c>
      <c r="BM4" s="12">
        <f>Assumptions!BM4</f>
        <v/>
      </c>
      <c r="BN4" s="12">
        <f>Assumptions!BN4</f>
        <v/>
      </c>
      <c r="BO4" s="12">
        <f>Assumptions!BO4</f>
        <v/>
      </c>
      <c r="BP4" s="12">
        <f>Assumptions!BP4</f>
        <v/>
      </c>
      <c r="BQ4" s="12">
        <f>Assumptions!BQ4</f>
        <v/>
      </c>
      <c r="BR4" s="12">
        <f>Assumptions!BR4</f>
        <v/>
      </c>
      <c r="BS4" s="12">
        <f>Assumptions!BS4</f>
        <v/>
      </c>
      <c r="BT4" s="12">
        <f>Assumptions!BT4</f>
        <v/>
      </c>
      <c r="BU4" s="12">
        <f>Assumptions!BU4</f>
        <v/>
      </c>
      <c r="BV4" s="12">
        <f>Assumptions!BV4</f>
        <v/>
      </c>
      <c r="BW4" s="12">
        <f>Assumptions!BW4</f>
        <v/>
      </c>
      <c r="BX4" s="12">
        <f>Assumptions!BX4</f>
        <v/>
      </c>
      <c r="BY4" s="12">
        <f>Assumptions!BY4</f>
        <v/>
      </c>
      <c r="BZ4" s="12">
        <f>Assumptions!BZ4</f>
        <v/>
      </c>
      <c r="CA4" s="12">
        <f>Assumptions!CA4</f>
        <v/>
      </c>
      <c r="CB4" s="12">
        <f>Assumptions!CB4</f>
        <v/>
      </c>
      <c r="CC4" s="12">
        <f>Assumptions!CC4</f>
        <v/>
      </c>
      <c r="CD4" s="12">
        <f>Assumptions!CD4</f>
        <v/>
      </c>
      <c r="CE4" s="12">
        <f>Assumptions!CE4</f>
        <v/>
      </c>
      <c r="CF4" s="12">
        <f>Assumptions!CF4</f>
        <v/>
      </c>
      <c r="CG4" s="12">
        <f>Assumptions!CG4</f>
        <v/>
      </c>
      <c r="CH4" s="12">
        <f>Assumptions!CH4</f>
        <v/>
      </c>
      <c r="CI4" s="12">
        <f>Assumptions!CI4</f>
        <v/>
      </c>
      <c r="CJ4" s="12">
        <f>Assumptions!CJ4</f>
        <v/>
      </c>
      <c r="CK4" s="12">
        <f>Assumptions!CK4</f>
        <v/>
      </c>
      <c r="CL4" s="12">
        <f>Assumptions!CL4</f>
        <v/>
      </c>
      <c r="CM4" s="12">
        <f>Assumptions!CM4</f>
        <v/>
      </c>
      <c r="CN4" s="12">
        <f>Assumptions!CN4</f>
        <v/>
      </c>
      <c r="CO4" s="12">
        <f>Assumptions!CO4</f>
        <v/>
      </c>
      <c r="CP4" s="12">
        <f>Assumptions!CP4</f>
        <v/>
      </c>
      <c r="CQ4" s="12">
        <f>Assumptions!CQ4</f>
        <v/>
      </c>
      <c r="CR4" s="12">
        <f>Assumptions!CR4</f>
        <v/>
      </c>
      <c r="CS4" s="12">
        <f>Assumptions!CS4</f>
        <v/>
      </c>
      <c r="CT4" s="12">
        <f>Assumptions!CT4</f>
        <v/>
      </c>
      <c r="CU4" s="12">
        <f>Assumptions!CU4</f>
        <v/>
      </c>
      <c r="CV4" s="12">
        <f>Assumptions!CV4</f>
        <v/>
      </c>
      <c r="CW4" s="12">
        <f>Assumptions!CW4</f>
        <v/>
      </c>
      <c r="CX4" s="12">
        <f>Assumptions!CX4</f>
        <v/>
      </c>
      <c r="CY4" s="12">
        <f>Assumptions!CY4</f>
        <v/>
      </c>
      <c r="CZ4" s="12">
        <f>Assumptions!CZ4</f>
        <v/>
      </c>
      <c r="DA4" s="12">
        <f>Assumptions!DA4</f>
        <v/>
      </c>
      <c r="DB4" s="12">
        <f>Assumptions!DB4</f>
        <v/>
      </c>
      <c r="DC4" s="7" t="n"/>
    </row>
    <row r="5">
      <c r="A5" s="5" t="n"/>
      <c r="B5" s="5" t="n"/>
      <c r="C5" s="5" t="n"/>
      <c r="D5" s="5" t="n"/>
      <c r="E5" s="5" t="n"/>
      <c r="F5" s="6" t="n"/>
      <c r="G5" s="5" t="n"/>
      <c r="H5" s="7" t="n"/>
      <c r="I5" s="7" t="n"/>
      <c r="J5" s="7" t="n"/>
      <c r="K5" s="7" t="n"/>
      <c r="L5" s="7" t="n"/>
      <c r="M5" s="7" t="n"/>
      <c r="N5" s="7" t="n"/>
      <c r="O5" s="7" t="n"/>
      <c r="P5" s="7" t="n"/>
      <c r="Q5" s="7" t="n"/>
      <c r="R5" s="7" t="n"/>
      <c r="S5" s="7" t="n"/>
      <c r="T5" s="7" t="n"/>
      <c r="U5" s="7" t="n"/>
      <c r="V5" s="7" t="n"/>
      <c r="W5" s="7" t="n"/>
      <c r="X5" s="7" t="n"/>
      <c r="Y5" s="7" t="n"/>
      <c r="Z5" s="7" t="n"/>
      <c r="AA5" s="7" t="n"/>
      <c r="AB5" s="7" t="n"/>
      <c r="AC5" s="7" t="n"/>
      <c r="AD5" s="7" t="n"/>
      <c r="AE5" s="7" t="n"/>
      <c r="AF5" s="7" t="n"/>
      <c r="AG5" s="7" t="n"/>
      <c r="AH5" s="7" t="n"/>
      <c r="AI5" s="7" t="n"/>
      <c r="AJ5" s="7" t="n"/>
      <c r="AK5" s="7" t="n"/>
      <c r="AL5" s="7" t="n"/>
      <c r="AM5" s="7" t="n"/>
      <c r="AN5" s="7" t="n"/>
      <c r="AO5" s="7" t="n"/>
      <c r="AP5" s="7" t="n"/>
      <c r="AQ5" s="7" t="n"/>
      <c r="AR5" s="7" t="n"/>
      <c r="AS5" s="7" t="n"/>
      <c r="AT5" s="7" t="n"/>
      <c r="AU5" s="7" t="n"/>
      <c r="AV5" s="7" t="n"/>
      <c r="AW5" s="7" t="n"/>
      <c r="AX5" s="7" t="n"/>
      <c r="AY5" s="7" t="n"/>
      <c r="AZ5" s="7" t="n"/>
      <c r="BA5" s="7" t="n"/>
      <c r="BB5" s="7" t="n"/>
      <c r="BC5" s="7" t="n"/>
      <c r="BD5" s="7" t="n"/>
      <c r="BE5" s="7" t="n"/>
      <c r="BF5" s="7" t="n"/>
      <c r="BG5" s="7" t="n"/>
      <c r="BH5" s="7" t="n"/>
      <c r="BI5" s="7" t="n"/>
      <c r="BJ5" s="7" t="n"/>
      <c r="BK5" s="7" t="n"/>
      <c r="BL5" s="7" t="n"/>
      <c r="BM5" s="7" t="n"/>
      <c r="BN5" s="7" t="n"/>
      <c r="BO5" s="7" t="n"/>
      <c r="BP5" s="7" t="n"/>
      <c r="BQ5" s="7" t="n"/>
      <c r="BR5" s="7" t="n"/>
      <c r="BS5" s="7" t="n"/>
      <c r="BT5" s="7" t="n"/>
      <c r="BU5" s="7" t="n"/>
      <c r="BV5" s="7" t="n"/>
      <c r="BW5" s="7" t="n"/>
      <c r="BX5" s="7" t="n"/>
      <c r="BY5" s="7" t="n"/>
      <c r="BZ5" s="7" t="n"/>
      <c r="CA5" s="7" t="n"/>
      <c r="CB5" s="7" t="n"/>
      <c r="CC5" s="7" t="n"/>
      <c r="CD5" s="7" t="n"/>
      <c r="CE5" s="7" t="n"/>
      <c r="CF5" s="7" t="n"/>
      <c r="CG5" s="7" t="n"/>
      <c r="CH5" s="7" t="n"/>
      <c r="CI5" s="7" t="n"/>
      <c r="CJ5" s="7" t="n"/>
      <c r="CK5" s="7" t="n"/>
      <c r="CL5" s="7" t="n"/>
      <c r="CM5" s="7" t="n"/>
      <c r="CN5" s="7" t="n"/>
      <c r="CO5" s="7" t="n"/>
      <c r="CP5" s="7" t="n"/>
      <c r="CQ5" s="7" t="n"/>
      <c r="CR5" s="7" t="n"/>
      <c r="CS5" s="7" t="n"/>
      <c r="CT5" s="7" t="n"/>
      <c r="CU5" s="7" t="n"/>
      <c r="CV5" s="7" t="n"/>
      <c r="CW5" s="7" t="n"/>
      <c r="CX5" s="7" t="n"/>
      <c r="CY5" s="7" t="n"/>
      <c r="CZ5" s="7" t="n"/>
      <c r="DA5" s="7" t="n"/>
      <c r="DB5" s="7" t="n"/>
      <c r="DC5" s="7" t="n"/>
    </row>
    <row r="6" ht="15.6" customHeight="1">
      <c r="A6" s="5" t="n"/>
      <c r="B6" s="5" t="n"/>
      <c r="C6" s="5" t="n"/>
      <c r="D6" s="5" t="n"/>
      <c r="E6" s="5" t="inlineStr">
        <is>
          <t>Line Item</t>
        </is>
      </c>
      <c r="F6" s="16" t="inlineStr">
        <is>
          <t>Amount</t>
        </is>
      </c>
      <c r="G6" s="17" t="inlineStr">
        <is>
          <t>Unit</t>
        </is>
      </c>
      <c r="H6" s="212" t="inlineStr">
        <is>
          <t>Comment/Source/Named Range</t>
        </is>
      </c>
      <c r="I6" s="7" t="n"/>
      <c r="J6" s="7" t="n"/>
      <c r="K6" s="7" t="n"/>
      <c r="L6" s="7" t="n"/>
      <c r="M6" s="7" t="n"/>
      <c r="N6" s="7" t="n"/>
      <c r="O6" s="7" t="n"/>
      <c r="P6" s="7" t="n"/>
      <c r="Q6" s="7" t="n"/>
      <c r="R6" s="7" t="n"/>
      <c r="S6" s="7" t="n"/>
      <c r="T6" s="7" t="n"/>
      <c r="U6" s="7" t="n"/>
      <c r="V6" s="7" t="n"/>
      <c r="W6" s="7" t="n"/>
      <c r="X6" s="7" t="n"/>
      <c r="Y6" s="6" t="inlineStr">
        <is>
          <t>Sum/Max/Av.</t>
        </is>
      </c>
      <c r="Z6" s="7" t="n"/>
      <c r="AA6" s="7" t="n"/>
      <c r="AB6" s="7" t="n"/>
      <c r="AC6" s="7" t="n"/>
      <c r="AD6" s="7" t="n"/>
      <c r="AE6" s="7" t="n"/>
      <c r="AF6" s="7" t="n"/>
      <c r="AG6" s="7" t="n"/>
      <c r="AH6" s="7" t="n"/>
      <c r="AI6" s="7" t="n"/>
      <c r="AJ6" s="7" t="n"/>
      <c r="AK6" s="7" t="n"/>
      <c r="AL6" s="7" t="n"/>
      <c r="AM6" s="7" t="n"/>
      <c r="AN6" s="7" t="n"/>
      <c r="AO6" s="7" t="n"/>
      <c r="AP6" s="7" t="n"/>
      <c r="AQ6" s="7" t="n"/>
      <c r="AR6" s="7" t="n"/>
      <c r="AS6" s="7" t="n"/>
      <c r="AT6" s="7" t="n"/>
      <c r="AU6" s="7" t="n"/>
      <c r="AV6" s="7" t="n"/>
      <c r="AW6" s="7" t="n"/>
      <c r="AX6" s="7" t="n"/>
      <c r="AY6" s="7" t="n"/>
      <c r="AZ6" s="7" t="n"/>
      <c r="BA6" s="7" t="n"/>
      <c r="BB6" s="7" t="n"/>
      <c r="BC6" s="7" t="n"/>
      <c r="BD6" s="7" t="n"/>
      <c r="BE6" s="7" t="n"/>
      <c r="BF6" s="7" t="n"/>
      <c r="BG6" s="7" t="n"/>
      <c r="BH6" s="7" t="n"/>
      <c r="BI6" s="7" t="n"/>
      <c r="BJ6" s="7" t="n"/>
      <c r="BK6" s="7" t="n"/>
      <c r="BL6" s="7" t="n"/>
      <c r="BM6" s="7" t="n"/>
      <c r="BN6" s="7" t="n"/>
      <c r="BO6" s="7" t="n"/>
      <c r="BP6" s="7" t="n"/>
      <c r="BQ6" s="7" t="n"/>
      <c r="BR6" s="7" t="n"/>
      <c r="BS6" s="7" t="n"/>
      <c r="BT6" s="7" t="n"/>
      <c r="BU6" s="7" t="n"/>
      <c r="BV6" s="7" t="n"/>
      <c r="BW6" s="7" t="n"/>
      <c r="BX6" s="7" t="n"/>
      <c r="BY6" s="7" t="n"/>
      <c r="BZ6" s="7" t="n"/>
      <c r="CA6" s="7" t="n"/>
      <c r="CB6" s="7" t="n"/>
      <c r="CC6" s="7" t="n"/>
      <c r="CD6" s="7" t="n"/>
      <c r="CE6" s="7" t="n"/>
      <c r="CF6" s="7" t="n"/>
      <c r="CG6" s="7" t="n"/>
      <c r="CH6" s="7" t="n"/>
      <c r="CI6" s="7" t="n"/>
      <c r="CJ6" s="7" t="n"/>
      <c r="CK6" s="7" t="n"/>
      <c r="CL6" s="7" t="n"/>
      <c r="CM6" s="7" t="n"/>
      <c r="CN6" s="7" t="n"/>
      <c r="CO6" s="7" t="n"/>
      <c r="CP6" s="7" t="n"/>
      <c r="CQ6" s="7" t="n"/>
      <c r="CR6" s="7" t="n"/>
      <c r="CS6" s="7" t="n"/>
      <c r="CT6" s="7" t="n"/>
      <c r="CU6" s="7" t="n"/>
      <c r="CV6" s="7" t="n"/>
      <c r="CW6" s="7" t="n"/>
      <c r="CX6" s="7" t="n"/>
      <c r="CY6" s="7" t="n"/>
      <c r="CZ6" s="7" t="n"/>
      <c r="DA6" s="7" t="n"/>
      <c r="DB6" s="7" t="n"/>
      <c r="DC6" s="7" t="n"/>
    </row>
    <row r="7">
      <c r="J7" s="2" t="n"/>
    </row>
    <row r="8" ht="26.4" customHeight="1" thickBot="1">
      <c r="A8" s="65" t="inlineStr">
        <is>
          <t>Extra Analysis</t>
        </is>
      </c>
      <c r="B8" s="18" t="n"/>
      <c r="C8" s="18" t="n"/>
      <c r="D8" s="18" t="n"/>
      <c r="E8" s="18" t="n"/>
      <c r="F8" s="18" t="n"/>
      <c r="G8" s="18" t="n"/>
      <c r="H8" s="18" t="n"/>
      <c r="I8" s="18" t="n"/>
      <c r="J8" s="18" t="n"/>
      <c r="K8" s="18" t="n"/>
      <c r="L8" s="18" t="n"/>
      <c r="M8" s="18" t="n"/>
      <c r="N8" s="18" t="n"/>
      <c r="O8" s="18" t="n"/>
      <c r="P8" s="18" t="n"/>
      <c r="Q8" s="18" t="n"/>
      <c r="R8" s="18" t="n"/>
      <c r="S8" s="18" t="n"/>
      <c r="T8" s="18" t="n"/>
      <c r="U8" s="18" t="n"/>
      <c r="V8" s="18" t="n"/>
      <c r="W8" s="18" t="n"/>
      <c r="X8" s="18" t="n"/>
      <c r="Y8" s="18" t="n"/>
      <c r="Z8" s="18" t="n"/>
      <c r="AA8" s="18" t="n"/>
      <c r="AB8" s="18" t="n"/>
      <c r="AC8" s="18" t="n"/>
      <c r="AD8" s="18" t="n"/>
      <c r="AE8" s="18" t="n"/>
      <c r="AF8" s="18" t="n"/>
      <c r="AG8" s="18" t="n"/>
      <c r="AH8" s="18" t="n"/>
      <c r="AI8" s="18" t="n"/>
      <c r="AJ8" s="18" t="n"/>
      <c r="AK8" s="18" t="n"/>
      <c r="AL8" s="18" t="n"/>
      <c r="AM8" s="18" t="n"/>
      <c r="AN8" s="18" t="n"/>
      <c r="AO8" s="18" t="n"/>
      <c r="AP8" s="18" t="n"/>
      <c r="AQ8" s="18" t="n"/>
      <c r="AR8" s="18" t="n"/>
      <c r="AS8" s="18" t="n"/>
      <c r="AT8" s="18" t="n"/>
      <c r="AU8" s="18" t="n"/>
      <c r="AV8" s="18" t="n"/>
      <c r="AW8" s="18" t="n"/>
      <c r="AX8" s="18" t="n"/>
      <c r="AY8" s="18" t="n"/>
      <c r="AZ8" s="18" t="n"/>
      <c r="BA8" s="18" t="n"/>
      <c r="BB8" s="18" t="n"/>
      <c r="BC8" s="18" t="n"/>
      <c r="BD8" s="18" t="n"/>
      <c r="BE8" s="18" t="n"/>
      <c r="BF8" s="18" t="n"/>
      <c r="BG8" s="18" t="n"/>
      <c r="BH8" s="18" t="n"/>
      <c r="BI8" s="18" t="n"/>
      <c r="BJ8" s="18" t="n"/>
      <c r="BK8" s="18" t="n"/>
      <c r="BL8" s="18" t="n"/>
      <c r="BM8" s="18" t="n"/>
      <c r="BN8" s="18" t="n"/>
      <c r="BO8" s="18" t="n"/>
      <c r="BP8" s="18" t="n"/>
      <c r="BQ8" s="18" t="n"/>
      <c r="BR8" s="18" t="n"/>
      <c r="BS8" s="18" t="n"/>
      <c r="BT8" s="18" t="n"/>
      <c r="BU8" s="18" t="n"/>
      <c r="BV8" s="18" t="n"/>
      <c r="BW8" s="18" t="n"/>
      <c r="BX8" s="18" t="n"/>
      <c r="BY8" s="18" t="n"/>
      <c r="BZ8" s="18" t="n"/>
      <c r="CA8" s="18" t="n"/>
      <c r="CB8" s="18" t="n"/>
      <c r="CC8" s="18" t="n"/>
      <c r="CD8" s="18" t="n"/>
      <c r="CE8" s="18" t="n"/>
      <c r="CF8" s="18" t="n"/>
      <c r="CG8" s="18" t="n"/>
      <c r="CH8" s="18" t="n"/>
      <c r="CI8" s="18" t="n"/>
      <c r="CJ8" s="18" t="n"/>
      <c r="CK8" s="18" t="n"/>
      <c r="CL8" s="18" t="n"/>
      <c r="CM8" s="18" t="n"/>
      <c r="CN8" s="18" t="n"/>
      <c r="CO8" s="18" t="n"/>
      <c r="CP8" s="18" t="n"/>
      <c r="CQ8" s="18" t="n"/>
      <c r="CR8" s="18" t="n"/>
      <c r="CS8" s="18" t="n"/>
      <c r="CT8" s="18" t="n"/>
      <c r="CU8" s="18" t="n"/>
      <c r="CV8" s="18" t="n"/>
      <c r="CW8" s="18" t="n"/>
      <c r="CX8" s="18" t="n"/>
      <c r="CY8" s="18" t="n"/>
      <c r="CZ8" s="18" t="n"/>
      <c r="DA8" s="18" t="n"/>
      <c r="DB8" s="18" t="n"/>
      <c r="DC8" s="18" t="n"/>
    </row>
    <row r="9" outlineLevel="1" ht="21" customHeight="1" thickBot="1" thickTop="1">
      <c r="A9" s="18" t="inlineStr">
        <is>
          <t>Extra Analysis</t>
        </is>
      </c>
      <c r="B9" s="18" t="n"/>
      <c r="C9" s="18" t="n"/>
      <c r="D9" s="18" t="n"/>
      <c r="E9" s="18" t="n"/>
      <c r="F9" s="18" t="n"/>
      <c r="G9" s="18" t="n"/>
      <c r="H9" s="18" t="n"/>
      <c r="I9" s="18" t="n"/>
      <c r="J9" s="18" t="n"/>
      <c r="K9" s="18" t="n"/>
      <c r="L9" s="18" t="n"/>
      <c r="M9" s="18" t="n"/>
      <c r="N9" s="18" t="n"/>
      <c r="O9" s="18" t="n"/>
      <c r="P9" s="18" t="n"/>
      <c r="Q9" s="18" t="n"/>
      <c r="R9" s="18" t="n"/>
      <c r="S9" s="18" t="n"/>
      <c r="T9" s="18" t="n"/>
      <c r="U9" s="18" t="n"/>
      <c r="V9" s="18" t="n"/>
      <c r="W9" s="18" t="n"/>
      <c r="X9" s="18" t="n"/>
      <c r="Y9" s="18" t="n"/>
      <c r="Z9" s="18" t="n"/>
      <c r="AA9" s="18" t="n"/>
      <c r="AB9" s="18" t="n"/>
      <c r="AC9" s="18" t="n"/>
      <c r="AD9" s="18" t="n"/>
      <c r="AE9" s="18" t="n"/>
      <c r="AF9" s="18" t="n"/>
      <c r="AG9" s="18" t="n"/>
      <c r="AH9" s="18" t="n"/>
      <c r="AI9" s="18" t="n"/>
      <c r="AJ9" s="18" t="n"/>
      <c r="AK9" s="18" t="n"/>
      <c r="AL9" s="18" t="n"/>
      <c r="AM9" s="18" t="n"/>
      <c r="AN9" s="18" t="n"/>
      <c r="AO9" s="18" t="n"/>
      <c r="AP9" s="18" t="n"/>
      <c r="AQ9" s="18" t="n"/>
      <c r="AR9" s="18" t="n"/>
      <c r="AS9" s="18" t="n"/>
      <c r="AT9" s="18" t="n"/>
      <c r="AU9" s="18" t="n"/>
      <c r="AV9" s="18" t="n"/>
      <c r="AW9" s="18" t="n"/>
      <c r="AX9" s="18" t="n"/>
      <c r="AY9" s="18" t="n"/>
      <c r="AZ9" s="18" t="n"/>
      <c r="BA9" s="18" t="n"/>
      <c r="BB9" s="18" t="n"/>
      <c r="BC9" s="18" t="n"/>
      <c r="BD9" s="18" t="n"/>
      <c r="BE9" s="18" t="n"/>
      <c r="BF9" s="18" t="n"/>
      <c r="BG9" s="18" t="n"/>
      <c r="BH9" s="18" t="n"/>
      <c r="BI9" s="18" t="n"/>
      <c r="BJ9" s="18" t="n"/>
      <c r="BK9" s="18" t="n"/>
      <c r="BL9" s="18" t="n"/>
      <c r="BM9" s="18" t="n"/>
      <c r="BN9" s="18" t="n"/>
      <c r="BO9" s="18" t="n"/>
      <c r="BP9" s="18" t="n"/>
      <c r="BQ9" s="18" t="n"/>
      <c r="BR9" s="18" t="n"/>
      <c r="BS9" s="18" t="n"/>
      <c r="BT9" s="18" t="n"/>
      <c r="BU9" s="18" t="n"/>
      <c r="BV9" s="18" t="n"/>
      <c r="BW9" s="18" t="n"/>
      <c r="BX9" s="18" t="n"/>
      <c r="BY9" s="18" t="n"/>
      <c r="BZ9" s="18" t="n"/>
      <c r="CA9" s="18" t="n"/>
      <c r="CB9" s="18" t="n"/>
      <c r="CC9" s="18" t="n"/>
      <c r="CD9" s="18" t="n"/>
      <c r="CE9" s="18" t="n"/>
      <c r="CF9" s="18" t="n"/>
      <c r="CG9" s="18" t="n"/>
      <c r="CH9" s="18" t="n"/>
      <c r="CI9" s="18" t="n"/>
      <c r="CJ9" s="18" t="n"/>
      <c r="CK9" s="18" t="n"/>
      <c r="CL9" s="18" t="n"/>
      <c r="CM9" s="18" t="n"/>
      <c r="CN9" s="18" t="n"/>
      <c r="CO9" s="18" t="n"/>
      <c r="CP9" s="18" t="n"/>
      <c r="CQ9" s="18" t="n"/>
      <c r="CR9" s="18" t="n"/>
      <c r="CS9" s="18" t="n"/>
      <c r="CT9" s="18" t="n"/>
      <c r="CU9" s="18" t="n"/>
      <c r="CV9" s="18" t="n"/>
      <c r="CW9" s="18" t="n"/>
      <c r="CX9" s="18" t="n"/>
      <c r="CY9" s="18" t="n"/>
      <c r="CZ9" s="18" t="n"/>
      <c r="DA9" s="18" t="n"/>
      <c r="DB9" s="18" t="n"/>
      <c r="DC9" s="18" t="n"/>
    </row>
    <row r="10" outlineLevel="2" ht="15" customHeight="1" thickTop="1"/>
    <row r="11" outlineLevel="2" ht="18" customHeight="1" thickBot="1">
      <c r="B11" s="19" t="inlineStr">
        <is>
          <t>Extra Analysis</t>
        </is>
      </c>
      <c r="C11" s="19" t="n"/>
      <c r="D11" s="19" t="n"/>
      <c r="E11" s="19" t="n"/>
      <c r="F11" s="19" t="n"/>
      <c r="G11" s="19" t="n"/>
      <c r="H11" s="19" t="n"/>
      <c r="I11" s="19" t="n"/>
      <c r="J11" s="19" t="n"/>
      <c r="K11" s="19" t="n"/>
      <c r="L11" s="19" t="n"/>
      <c r="M11" s="19" t="n"/>
      <c r="N11" s="19" t="n"/>
      <c r="O11" s="19" t="n"/>
      <c r="P11" s="19" t="n"/>
      <c r="Q11" s="19" t="n"/>
      <c r="R11" s="19" t="n"/>
      <c r="S11" s="19" t="n"/>
      <c r="T11" s="19" t="n"/>
      <c r="U11" s="19" t="n"/>
      <c r="V11" s="19" t="n"/>
      <c r="W11" s="19" t="n"/>
      <c r="X11" s="19" t="n"/>
      <c r="Y11" s="19" t="n"/>
      <c r="Z11" s="19" t="n"/>
      <c r="AA11" s="19" t="n"/>
      <c r="AB11" s="19" t="n"/>
      <c r="AC11" s="19" t="n"/>
      <c r="AD11" s="19" t="n"/>
      <c r="AE11" s="19" t="n"/>
      <c r="AF11" s="19" t="n"/>
      <c r="AG11" s="19" t="n"/>
      <c r="AH11" s="19" t="n"/>
      <c r="AI11" s="19" t="n"/>
      <c r="AJ11" s="19" t="n"/>
      <c r="AK11" s="19" t="n"/>
      <c r="AL11" s="19" t="n"/>
      <c r="AM11" s="19" t="n"/>
      <c r="AN11" s="19" t="n"/>
      <c r="AO11" s="19" t="n"/>
      <c r="AP11" s="19" t="n"/>
      <c r="AQ11" s="19" t="n"/>
      <c r="AR11" s="19" t="n"/>
      <c r="AS11" s="19" t="n"/>
      <c r="AT11" s="19" t="n"/>
      <c r="AU11" s="19" t="n"/>
      <c r="AV11" s="19" t="n"/>
      <c r="AW11" s="19" t="n"/>
      <c r="AX11" s="19" t="n"/>
      <c r="AY11" s="19" t="n"/>
      <c r="AZ11" s="19" t="n"/>
      <c r="BA11" s="19" t="n"/>
      <c r="BB11" s="19" t="n"/>
      <c r="BC11" s="19" t="n"/>
      <c r="BD11" s="19" t="n"/>
      <c r="BE11" s="19" t="n"/>
      <c r="BF11" s="19" t="n"/>
      <c r="BG11" s="19" t="n"/>
      <c r="BH11" s="19" t="n"/>
      <c r="BI11" s="19" t="n"/>
      <c r="BJ11" s="19" t="n"/>
      <c r="BK11" s="19" t="n"/>
      <c r="BL11" s="19" t="n"/>
      <c r="BM11" s="19" t="n"/>
      <c r="BN11" s="19" t="n"/>
      <c r="BO11" s="19" t="n"/>
      <c r="BP11" s="19" t="n"/>
      <c r="BQ11" s="19" t="n"/>
      <c r="BR11" s="19" t="n"/>
      <c r="BS11" s="19" t="n"/>
      <c r="BT11" s="19" t="n"/>
      <c r="BU11" s="19" t="n"/>
      <c r="BV11" s="19" t="n"/>
      <c r="BW11" s="19" t="n"/>
      <c r="BX11" s="19" t="n"/>
      <c r="BY11" s="19" t="n"/>
      <c r="BZ11" s="19" t="n"/>
      <c r="CA11" s="19" t="n"/>
      <c r="CB11" s="19" t="n"/>
      <c r="CC11" s="19" t="n"/>
      <c r="CD11" s="19" t="n"/>
      <c r="CE11" s="19" t="n"/>
      <c r="CF11" s="19" t="n"/>
      <c r="CG11" s="19" t="n"/>
      <c r="CH11" s="19" t="n"/>
      <c r="CI11" s="19" t="n"/>
      <c r="CJ11" s="19" t="n"/>
      <c r="CK11" s="19" t="n"/>
      <c r="CL11" s="19" t="n"/>
      <c r="CM11" s="19" t="n"/>
      <c r="CN11" s="19" t="n"/>
      <c r="CO11" s="19" t="n"/>
      <c r="CP11" s="19" t="n"/>
      <c r="CQ11" s="19" t="n"/>
      <c r="CR11" s="19" t="n"/>
      <c r="CS11" s="19" t="n"/>
      <c r="CT11" s="19" t="n"/>
      <c r="CU11" s="19" t="n"/>
      <c r="CV11" s="19" t="n"/>
      <c r="CW11" s="19" t="n"/>
      <c r="CX11" s="19" t="n"/>
      <c r="CY11" s="19" t="n"/>
      <c r="CZ11" s="19" t="n"/>
      <c r="DA11" s="19" t="n"/>
      <c r="DB11" s="19" t="n"/>
      <c r="DC11" s="19" t="n"/>
    </row>
    <row r="12" outlineLevel="3" ht="15" customHeight="1" thickTop="1"/>
    <row r="13">
      <c r="E13" s="118" t="inlineStr">
        <is>
          <t>Module (Module On / Module Off)</t>
        </is>
      </c>
      <c r="F13" s="119" t="inlineStr">
        <is>
          <t>Module Off</t>
        </is>
      </c>
    </row>
  </sheetData>
  <dataValidations count="1">
    <dataValidation sqref="F13" showDropDown="0" showInputMessage="0" showErrorMessage="0" allowBlank="0" type="list">
      <formula1>List_Module</formula1>
    </dataValidation>
  </dataValidations>
  <pageMargins left="0.7" right="0.7" top="0.75" bottom="0.75" header="0.3" footer="0.3"/>
  <pageSetup orientation="portrait"/>
</worksheet>
</file>

<file path=xl/worksheets/sheet7.xml><?xml version="1.0" encoding="utf-8"?>
<worksheet xmlns="http://schemas.openxmlformats.org/spreadsheetml/2006/main">
  <sheetPr codeName="Sheet8">
    <tabColor theme="5"/>
    <outlinePr summaryBelow="1" summaryRight="1"/>
    <pageSetUpPr/>
  </sheetPr>
  <dimension ref="A1:N75"/>
  <sheetViews>
    <sheetView showGridLines="0" zoomScale="50" zoomScaleNormal="85" workbookViewId="0">
      <pane ySplit="10" topLeftCell="A20" activePane="bottomLeft" state="frozen"/>
      <selection activeCell="A11" sqref="A11"/>
      <selection pane="bottomLeft" activeCell="F27" sqref="F27"/>
    </sheetView>
  </sheetViews>
  <sheetFormatPr baseColWidth="8" defaultColWidth="0" defaultRowHeight="14.4" outlineLevelRow="2"/>
  <cols>
    <col width="2.5546875" customWidth="1" style="2" min="1" max="1"/>
    <col width="3.5546875" customWidth="1" style="2" min="2" max="4"/>
    <col width="30.5546875" customWidth="1" style="2" min="5" max="5"/>
    <col width="20.5546875" customWidth="1" style="2" min="6" max="6"/>
    <col width="15.5546875" customWidth="1" style="2" min="7" max="7"/>
    <col width="50.5546875" customWidth="1" style="2" min="8" max="8"/>
    <col width="15.5546875" customWidth="1" style="2" min="9" max="10"/>
    <col width="3.5546875" customWidth="1" style="2" min="11" max="13"/>
    <col width="2.5546875" customWidth="1" style="2" min="14" max="14"/>
    <col hidden="1" width="9.109375" customWidth="1" style="2" min="15" max="29"/>
    <col hidden="1" width="9.109375" customWidth="1" style="2" min="30" max="16384"/>
  </cols>
  <sheetData>
    <row r="1" ht="23.4" customHeight="1">
      <c r="A1" s="1">
        <f>Name_Model</f>
        <v/>
      </c>
      <c r="B1" s="1" t="n"/>
      <c r="C1" s="1" t="n"/>
      <c r="D1" s="1" t="n"/>
      <c r="E1" s="1" t="n"/>
      <c r="F1" s="1" t="n"/>
      <c r="G1" s="1" t="n"/>
      <c r="H1" s="1" t="n"/>
      <c r="I1" s="1" t="n"/>
      <c r="J1" s="1" t="n"/>
      <c r="K1" s="1" t="n"/>
      <c r="L1" s="1" t="n"/>
      <c r="M1" s="1" t="n"/>
      <c r="N1" s="1" t="n"/>
    </row>
    <row r="2" ht="18" customHeight="1">
      <c r="A2" s="3">
        <f>MID(CELL("filename",A1),FIND("]",CELL("filename",A1))+1,255)</f>
        <v/>
      </c>
      <c r="B2" s="3" t="n"/>
      <c r="C2" s="3" t="n"/>
      <c r="D2" s="3" t="n"/>
      <c r="E2" s="3" t="n"/>
      <c r="F2" s="4" t="n"/>
      <c r="G2" s="3" t="n"/>
      <c r="H2" s="3" t="n"/>
      <c r="I2" s="3" t="n"/>
      <c r="J2" s="3" t="n"/>
      <c r="K2" s="3" t="n"/>
      <c r="L2" s="3" t="n"/>
      <c r="M2" s="3" t="n"/>
      <c r="N2" s="3" t="n"/>
    </row>
    <row r="3">
      <c r="A3" s="5" t="n"/>
      <c r="B3" s="5" t="n"/>
      <c r="C3" s="5" t="n"/>
      <c r="D3" s="5" t="n"/>
      <c r="E3" s="5" t="n"/>
      <c r="F3" s="6" t="n"/>
      <c r="G3" s="5" t="n"/>
      <c r="H3" s="7" t="n"/>
      <c r="I3" s="5" t="n"/>
      <c r="J3" s="5" t="n"/>
      <c r="K3" s="5" t="n"/>
      <c r="L3" s="5" t="n"/>
      <c r="M3" s="5" t="n"/>
      <c r="N3" s="5" t="n"/>
    </row>
    <row r="4">
      <c r="A4" s="5" t="n"/>
      <c r="B4" s="5" t="n"/>
      <c r="C4" s="5" t="n"/>
      <c r="D4" s="5" t="n"/>
      <c r="E4" s="8">
        <f>Assumptions!E4</f>
        <v/>
      </c>
      <c r="F4" s="9">
        <f>Assumptions!F4</f>
        <v/>
      </c>
      <c r="G4" s="10">
        <f>Assumptions!G4</f>
        <v/>
      </c>
      <c r="H4" s="7" t="n"/>
      <c r="I4" s="11" t="inlineStr">
        <is>
          <t>Checks</t>
        </is>
      </c>
      <c r="J4" s="11" t="n"/>
      <c r="K4" s="5" t="n"/>
      <c r="L4" s="5" t="n"/>
      <c r="M4" s="5" t="n"/>
      <c r="N4" s="5" t="n"/>
    </row>
    <row r="5">
      <c r="A5" s="5" t="n"/>
      <c r="B5" s="5" t="n"/>
      <c r="C5" s="5" t="n"/>
      <c r="D5" s="5" t="n"/>
      <c r="E5" s="8" t="n"/>
      <c r="F5" s="9" t="n"/>
      <c r="G5" s="10" t="n"/>
      <c r="H5" s="7" t="n"/>
      <c r="I5" s="51" t="inlineStr">
        <is>
          <t>Integrity</t>
        </is>
      </c>
      <c r="J5" s="13" t="n"/>
      <c r="K5" s="5" t="n"/>
      <c r="L5" s="5" t="n"/>
      <c r="M5" s="5" t="n"/>
      <c r="N5" s="5" t="n"/>
    </row>
    <row r="6">
      <c r="A6" s="5" t="n"/>
      <c r="B6" s="5" t="n"/>
      <c r="C6" s="5" t="n"/>
      <c r="D6" s="5" t="n"/>
      <c r="E6" s="8" t="n"/>
      <c r="F6" s="9" t="n"/>
      <c r="G6" s="10" t="n"/>
      <c r="H6" s="7" t="n"/>
      <c r="I6" s="51" t="inlineStr">
        <is>
          <t>Performance</t>
        </is>
      </c>
      <c r="J6" s="13" t="n"/>
      <c r="K6" s="5" t="n"/>
      <c r="L6" s="5" t="n"/>
      <c r="M6" s="5" t="n"/>
      <c r="N6" s="5" t="n"/>
    </row>
    <row r="7">
      <c r="A7" s="5" t="n"/>
      <c r="B7" s="5" t="n"/>
      <c r="C7" s="5" t="n"/>
      <c r="D7" s="5" t="n"/>
      <c r="E7" s="8" t="n"/>
      <c r="F7" s="14" t="n"/>
      <c r="G7" s="10" t="n"/>
      <c r="H7" s="7" t="n"/>
      <c r="I7" s="5" t="n"/>
      <c r="J7" s="5" t="n"/>
      <c r="K7" s="5" t="n"/>
      <c r="L7" s="5" t="n"/>
      <c r="M7" s="5" t="n"/>
      <c r="N7" s="5" t="n"/>
    </row>
    <row r="8">
      <c r="A8" s="5" t="n"/>
      <c r="B8" s="5" t="n"/>
      <c r="C8" s="5" t="n"/>
      <c r="D8" s="5" t="n"/>
      <c r="E8" s="8" t="n"/>
      <c r="F8" s="15" t="n"/>
      <c r="G8" s="10" t="n"/>
      <c r="H8" s="7" t="n"/>
      <c r="I8" s="5" t="n"/>
      <c r="J8" s="5" t="n"/>
      <c r="K8" s="5" t="n"/>
      <c r="L8" s="5" t="n"/>
      <c r="M8" s="5" t="n"/>
      <c r="N8" s="5" t="n"/>
    </row>
    <row r="9">
      <c r="A9" s="5" t="n"/>
      <c r="B9" s="5" t="n"/>
      <c r="C9" s="5" t="n"/>
      <c r="D9" s="5" t="n"/>
      <c r="E9" s="5" t="n"/>
      <c r="F9" s="6" t="n"/>
      <c r="G9" s="5" t="n"/>
      <c r="H9" s="7" t="n"/>
      <c r="I9" s="5" t="n"/>
      <c r="J9" s="5" t="n"/>
      <c r="K9" s="5" t="n"/>
      <c r="L9" s="5" t="n"/>
      <c r="M9" s="5" t="n"/>
      <c r="N9" s="5" t="n"/>
    </row>
    <row r="10">
      <c r="A10" s="5" t="n"/>
      <c r="B10" s="5" t="n"/>
      <c r="C10" s="5" t="n"/>
      <c r="D10" s="5" t="n"/>
      <c r="E10" s="5" t="inlineStr">
        <is>
          <t>Line Item</t>
        </is>
      </c>
      <c r="F10" s="16" t="inlineStr">
        <is>
          <t>Amount</t>
        </is>
      </c>
      <c r="G10" s="17" t="inlineStr">
        <is>
          <t>Unit</t>
        </is>
      </c>
      <c r="H10" s="212" t="inlineStr">
        <is>
          <t>Comment/Source/Named Range</t>
        </is>
      </c>
      <c r="I10" s="5" t="n"/>
      <c r="J10" s="5" t="n"/>
      <c r="K10" s="5" t="n"/>
      <c r="L10" s="5" t="n"/>
      <c r="M10" s="5" t="n"/>
      <c r="N10" s="5" t="n"/>
    </row>
    <row r="11">
      <c r="F11" s="52" t="n"/>
      <c r="H11" s="53" t="n"/>
    </row>
    <row r="12" ht="20.4" customFormat="1" customHeight="1" s="18" thickBot="1">
      <c r="A12" s="18" t="inlineStr">
        <is>
          <t>Constants</t>
        </is>
      </c>
    </row>
    <row r="13" outlineLevel="1" ht="15" customHeight="1" thickTop="1">
      <c r="F13" s="52" t="n"/>
      <c r="H13" s="53" t="n"/>
    </row>
    <row r="14" outlineLevel="1" ht="18" customHeight="1" thickBot="1">
      <c r="B14" s="19" t="inlineStr">
        <is>
          <t>Numbers</t>
        </is>
      </c>
      <c r="C14" s="19" t="n"/>
      <c r="D14" s="19" t="n"/>
      <c r="E14" s="19" t="n"/>
      <c r="F14" s="19" t="n"/>
      <c r="G14" s="19" t="n"/>
      <c r="H14" s="19" t="n"/>
      <c r="I14" s="19" t="n"/>
      <c r="J14" s="19" t="n"/>
      <c r="K14" s="19" t="n"/>
      <c r="L14" s="19" t="n"/>
      <c r="M14" s="19" t="n"/>
      <c r="N14" s="19" t="n"/>
    </row>
    <row r="15" outlineLevel="2" ht="15" customHeight="1" thickTop="1">
      <c r="F15" s="52" t="n"/>
      <c r="H15" s="53" t="n"/>
    </row>
    <row r="16" outlineLevel="2">
      <c r="C16" s="20" t="inlineStr">
        <is>
          <t>Magnitudes</t>
        </is>
      </c>
      <c r="F16" s="52" t="n"/>
      <c r="H16" s="53" t="n"/>
    </row>
    <row r="17" outlineLevel="2">
      <c r="F17" s="52" t="n"/>
      <c r="H17" s="53" t="n"/>
    </row>
    <row r="18" outlineLevel="2">
      <c r="E18" s="2" t="inlineStr">
        <is>
          <t>Very small number</t>
        </is>
      </c>
      <c r="F18" s="54">
        <f>10^-4</f>
        <v/>
      </c>
      <c r="G18" s="21" t="inlineStr">
        <is>
          <t>#Num</t>
        </is>
      </c>
      <c r="H18" s="252" t="inlineStr">
        <is>
          <t>Very_small_number</t>
        </is>
      </c>
    </row>
    <row r="19" outlineLevel="2">
      <c r="E19" s="2" t="inlineStr">
        <is>
          <t>Rounding tolerance</t>
        </is>
      </c>
      <c r="F19" s="54" t="n">
        <v>6</v>
      </c>
      <c r="G19" s="21" t="inlineStr">
        <is>
          <t>#Num</t>
        </is>
      </c>
      <c r="H19" s="252" t="inlineStr">
        <is>
          <t>Rounding_tolerance</t>
        </is>
      </c>
    </row>
    <row r="20" outlineLevel="2">
      <c r="E20" s="2" t="inlineStr">
        <is>
          <t>Thousand</t>
        </is>
      </c>
      <c r="F20" s="54">
        <f>10^3</f>
        <v/>
      </c>
      <c r="G20" s="21" t="inlineStr">
        <is>
          <t>#Num</t>
        </is>
      </c>
      <c r="H20" s="252" t="inlineStr">
        <is>
          <t>Thousand</t>
        </is>
      </c>
    </row>
    <row r="21" outlineLevel="2">
      <c r="E21" s="2" t="inlineStr">
        <is>
          <t>Million</t>
        </is>
      </c>
      <c r="F21" s="54">
        <f>10^6</f>
        <v/>
      </c>
      <c r="G21" s="21" t="inlineStr">
        <is>
          <t>#Num</t>
        </is>
      </c>
      <c r="H21" s="252" t="inlineStr">
        <is>
          <t>Million</t>
        </is>
      </c>
    </row>
    <row r="22" outlineLevel="2">
      <c r="E22" s="2" t="inlineStr">
        <is>
          <t>Grams per tonne</t>
        </is>
      </c>
      <c r="F22" s="54">
        <f>10^6</f>
        <v/>
      </c>
      <c r="G22" s="21" t="inlineStr">
        <is>
          <t>g/t</t>
        </is>
      </c>
      <c r="H22" s="252" t="inlineStr">
        <is>
          <t>Grams_per_tonne</t>
        </is>
      </c>
    </row>
    <row r="23" outlineLevel="2">
      <c r="E23" s="2" t="inlineStr">
        <is>
          <t>Pounds per tonne</t>
        </is>
      </c>
      <c r="F23" s="55" t="n">
        <v>2204.62</v>
      </c>
      <c r="G23" s="21" t="inlineStr">
        <is>
          <t>lbs/t</t>
        </is>
      </c>
      <c r="H23" s="252" t="inlineStr">
        <is>
          <t>Pounds_per_tonne</t>
        </is>
      </c>
    </row>
    <row r="24" outlineLevel="2">
      <c r="E24" s="2" t="inlineStr">
        <is>
          <t>Kcal per Gigajoule</t>
        </is>
      </c>
      <c r="F24" s="55" t="n">
        <v>238845.8966275</v>
      </c>
      <c r="G24" s="21" t="inlineStr">
        <is>
          <t>kcal/GJ</t>
        </is>
      </c>
      <c r="H24" s="252" t="inlineStr">
        <is>
          <t>kcal_per_GJ</t>
        </is>
      </c>
    </row>
    <row r="25" outlineLevel="2">
      <c r="E25" s="2" t="inlineStr">
        <is>
          <t>Grams per troy ounce</t>
        </is>
      </c>
      <c r="F25" s="55" t="n">
        <v>31.1035</v>
      </c>
      <c r="G25" s="21" t="inlineStr">
        <is>
          <t>g/toz</t>
        </is>
      </c>
      <c r="H25" s="252" t="inlineStr">
        <is>
          <t>g_per_toz</t>
        </is>
      </c>
    </row>
    <row r="26" outlineLevel="2">
      <c r="E26" s="118" t="inlineStr">
        <is>
          <t>FX (local per USD)</t>
        </is>
      </c>
      <c r="F26" s="119" t="n">
        <v>1</v>
      </c>
      <c r="G26" s="110" t="inlineStr">
        <is>
          <t>x</t>
        </is>
      </c>
      <c r="H26" s="214" t="inlineStr">
        <is>
          <t>Multiplies the USD metal-price deck to reporting currency. Default 1.0 (model in USD).</t>
        </is>
      </c>
    </row>
    <row r="27" outlineLevel="1">
      <c r="E27" s="118" t="inlineStr">
        <is>
          <t>Reporting currency</t>
        </is>
      </c>
      <c r="F27" s="119" t="inlineStr">
        <is>
          <t>US$</t>
        </is>
      </c>
      <c r="H27" s="214" t="inlineStr">
        <is>
          <t>Label used in headline output captions. Named Currency_unit.</t>
        </is>
      </c>
    </row>
    <row r="28" outlineLevel="1" ht="18" customFormat="1" customHeight="1" s="19" thickBot="1">
      <c r="A28" s="2" t="n"/>
      <c r="B28" s="19" t="inlineStr">
        <is>
          <t>Time and Dates</t>
        </is>
      </c>
    </row>
    <row r="29" outlineLevel="2" ht="15" customHeight="1" thickTop="1"/>
    <row r="30" outlineLevel="2">
      <c r="C30" s="20" t="inlineStr">
        <is>
          <t>Frequencies</t>
        </is>
      </c>
    </row>
    <row r="31" outlineLevel="2"/>
    <row r="32" outlineLevel="2">
      <c r="E32" s="2" t="inlineStr">
        <is>
          <t>Days in year</t>
        </is>
      </c>
      <c r="F32" s="54" t="n">
        <v>365</v>
      </c>
      <c r="G32" s="21" t="inlineStr">
        <is>
          <t>days/yr</t>
        </is>
      </c>
      <c r="H32" s="252" t="inlineStr">
        <is>
          <t>Days_in_year</t>
        </is>
      </c>
    </row>
    <row r="33" outlineLevel="2">
      <c r="E33" s="2" t="inlineStr">
        <is>
          <t>Weeks in year</t>
        </is>
      </c>
      <c r="F33" s="54" t="n">
        <v>52</v>
      </c>
      <c r="G33" s="21" t="inlineStr">
        <is>
          <t>weeks/yr</t>
        </is>
      </c>
      <c r="H33" s="252" t="inlineStr">
        <is>
          <t>Weeks_in_year</t>
        </is>
      </c>
    </row>
    <row r="34" outlineLevel="2">
      <c r="E34" s="2" t="inlineStr">
        <is>
          <t>Months in year</t>
        </is>
      </c>
      <c r="F34" s="54" t="n">
        <v>12</v>
      </c>
      <c r="G34" s="21" t="inlineStr">
        <is>
          <t>months/yr</t>
        </is>
      </c>
      <c r="H34" s="252" t="inlineStr">
        <is>
          <t>Months_in_year</t>
        </is>
      </c>
    </row>
    <row r="35" outlineLevel="2">
      <c r="E35" s="2" t="inlineStr">
        <is>
          <t>Quarters in year</t>
        </is>
      </c>
      <c r="F35" s="54" t="n">
        <v>4</v>
      </c>
      <c r="G35" s="21" t="inlineStr">
        <is>
          <t>qtrs/yr</t>
        </is>
      </c>
      <c r="H35" s="252" t="inlineStr">
        <is>
          <t>Quarters_in_year</t>
        </is>
      </c>
    </row>
    <row r="36" outlineLevel="2">
      <c r="E36" s="2" t="inlineStr">
        <is>
          <t>Years in year</t>
        </is>
      </c>
      <c r="F36" s="54" t="n">
        <v>1</v>
      </c>
      <c r="G36" s="21" t="inlineStr">
        <is>
          <t>yrs/yr</t>
        </is>
      </c>
      <c r="H36" s="252" t="inlineStr">
        <is>
          <t>Years_in_year</t>
        </is>
      </c>
    </row>
    <row r="37" outlineLevel="2"/>
    <row r="38" outlineLevel="2">
      <c r="E38" s="2" t="inlineStr">
        <is>
          <t>Months per quarter</t>
        </is>
      </c>
      <c r="F38" s="54" t="n">
        <v>3</v>
      </c>
      <c r="G38" s="21" t="inlineStr">
        <is>
          <t>months/qtr</t>
        </is>
      </c>
      <c r="H38" s="252" t="inlineStr">
        <is>
          <t>Months_per_quarter</t>
        </is>
      </c>
    </row>
    <row r="39" outlineLevel="2"/>
    <row r="40" outlineLevel="1"/>
    <row r="41" outlineLevel="1" ht="18" customFormat="1" customHeight="1" s="19" thickBot="1">
      <c r="A41" s="2" t="n"/>
      <c r="B41" s="19" t="inlineStr">
        <is>
          <t>Lists</t>
        </is>
      </c>
    </row>
    <row r="42" outlineLevel="2" ht="15" customHeight="1" thickTop="1"/>
    <row r="43" outlineLevel="2">
      <c r="C43" s="20" t="inlineStr">
        <is>
          <t>Yes/No switch</t>
        </is>
      </c>
    </row>
    <row r="44" outlineLevel="2"/>
    <row r="45" outlineLevel="2">
      <c r="E45" s="126" t="inlineStr">
        <is>
          <t>Yes</t>
        </is>
      </c>
    </row>
    <row r="46" outlineLevel="2">
      <c r="E46" s="126" t="inlineStr">
        <is>
          <t>No</t>
        </is>
      </c>
    </row>
    <row r="47" outlineLevel="2">
      <c r="E47" s="40" t="inlineStr">
        <is>
          <t>Switch_Yes_No</t>
        </is>
      </c>
    </row>
    <row r="48" outlineLevel="2"/>
    <row r="49" outlineLevel="2">
      <c r="C49" s="20" t="inlineStr">
        <is>
          <t>Depreciation</t>
        </is>
      </c>
    </row>
    <row r="50" outlineLevel="2"/>
    <row r="51" outlineLevel="2">
      <c r="E51" s="126" t="inlineStr">
        <is>
          <t>Equity</t>
        </is>
      </c>
    </row>
    <row r="52" outlineLevel="2">
      <c r="E52" s="126" t="inlineStr">
        <is>
          <t>Debt</t>
        </is>
      </c>
    </row>
    <row r="53" outlineLevel="2">
      <c r="E53" s="126" t="inlineStr">
        <is>
          <t>Immediate</t>
        </is>
      </c>
    </row>
    <row r="54" outlineLevel="2">
      <c r="E54" s="126" t="inlineStr">
        <is>
          <t>Pari Passu</t>
        </is>
      </c>
    </row>
    <row r="55" outlineLevel="2">
      <c r="E55" s="40" t="inlineStr">
        <is>
          <t>List_Financing_Priority</t>
        </is>
      </c>
    </row>
    <row r="56" outlineLevel="2"/>
    <row r="57" outlineLevel="2">
      <c r="C57" s="127" t="inlineStr">
        <is>
          <t>Debt principal repayment</t>
        </is>
      </c>
    </row>
    <row r="58" outlineLevel="2"/>
    <row r="59" outlineLevel="2">
      <c r="E59" s="128" t="inlineStr">
        <is>
          <t>Annuity</t>
        </is>
      </c>
    </row>
    <row r="60" outlineLevel="2">
      <c r="E60" s="128" t="inlineStr">
        <is>
          <t>Sculpted</t>
        </is>
      </c>
    </row>
    <row r="61" outlineLevel="2">
      <c r="E61" s="129" t="inlineStr">
        <is>
          <t>List_Repayment_Method</t>
        </is>
      </c>
    </row>
    <row r="62" outlineLevel="2"/>
    <row r="63" outlineLevel="2">
      <c r="C63" s="20" t="inlineStr">
        <is>
          <t>Depreciation</t>
        </is>
      </c>
    </row>
    <row r="64" outlineLevel="2"/>
    <row r="65" outlineLevel="2">
      <c r="E65" s="126" t="inlineStr">
        <is>
          <t>SL</t>
        </is>
      </c>
    </row>
    <row r="66" outlineLevel="2">
      <c r="E66" s="126" t="inlineStr">
        <is>
          <t>DV</t>
        </is>
      </c>
    </row>
    <row r="67" outlineLevel="2">
      <c r="E67" s="40" t="inlineStr">
        <is>
          <t>List_Depreciation_Method</t>
        </is>
      </c>
    </row>
    <row r="68" outlineLevel="2">
      <c r="E68" s="118" t="inlineStr">
        <is>
          <t>Report</t>
        </is>
      </c>
    </row>
    <row r="69" outlineLevel="1">
      <c r="E69" s="118" t="inlineStr">
        <is>
          <t>Template</t>
        </is>
      </c>
    </row>
    <row r="71">
      <c r="E71" s="118" t="inlineStr">
        <is>
          <t>Mid-year</t>
        </is>
      </c>
    </row>
    <row r="72">
      <c r="E72" s="118" t="inlineStr">
        <is>
          <t>Year-end</t>
        </is>
      </c>
    </row>
    <row r="73">
      <c r="E73" s="118" t="inlineStr">
        <is>
          <t>Module On</t>
        </is>
      </c>
    </row>
    <row r="74">
      <c r="E74" s="118" t="inlineStr">
        <is>
          <t>Module Off</t>
        </is>
      </c>
    </row>
    <row r="75">
      <c r="E75" s="129" t="inlineStr">
        <is>
          <t>List_Module</t>
        </is>
      </c>
    </row>
  </sheetData>
  <conditionalFormatting sqref="J5:J6">
    <cfRule type="cellIs" priority="1" operator="equal" dxfId="0">
      <formula>0</formula>
    </cfRule>
  </conditionalFormatting>
  <pageMargins left="0.7" right="0.7" top="0.75" bottom="0.75" header="0.3" footer="0.3"/>
</worksheet>
</file>

<file path=xl/worksheets/sheet8.xml><?xml version="1.0" encoding="utf-8"?>
<worksheet xmlns="http://schemas.openxmlformats.org/spreadsheetml/2006/main">
  <sheetPr>
    <tabColor rgb="FFFFC000"/>
    <outlinePr summaryBelow="1" summaryRight="1"/>
    <pageSetUpPr/>
  </sheetPr>
  <dimension ref="A1:DC37"/>
  <sheetViews>
    <sheetView zoomScale="50" zoomScaleNormal="60" workbookViewId="0">
      <pane xSplit="26" ySplit="6" topLeftCell="AA7" activePane="bottomRight" state="frozen"/>
      <selection pane="topRight" activeCell="AA1" sqref="AA1"/>
      <selection pane="bottomLeft" activeCell="A7" sqref="A7"/>
      <selection pane="bottomRight" activeCell="AA7" sqref="AA7"/>
    </sheetView>
  </sheetViews>
  <sheetFormatPr baseColWidth="8" defaultColWidth="0" defaultRowHeight="14.4" outlineLevelRow="3"/>
  <cols>
    <col width="2.5546875" customWidth="1" style="2" min="1" max="1"/>
    <col width="3.5546875" customWidth="1" style="2" min="2" max="4"/>
    <col width="45.44140625" bestFit="1" customWidth="1" style="2" min="5" max="5"/>
    <col width="22.44140625" bestFit="1" customWidth="1" style="2" min="6" max="6"/>
    <col width="15.5546875" customWidth="1" style="2" min="7" max="7"/>
    <col width="50.5546875" customWidth="1" style="2" min="8" max="8"/>
    <col width="15.5546875" customWidth="1" style="2" min="9" max="9"/>
    <col width="34" customWidth="1" min="10" max="10"/>
    <col width="2.5546875" customWidth="1" style="2" min="11" max="11"/>
    <col outlineLevel="1" width="2.5546875" customWidth="1" style="2" min="12" max="24"/>
    <col width="15.5546875" customWidth="1" style="2" min="25" max="25"/>
    <col width="2.5546875" customWidth="1" style="2" min="26" max="26"/>
    <col width="10.5546875" bestFit="1" customWidth="1" style="2" min="27" max="27"/>
    <col width="10.44140625" bestFit="1" customWidth="1" style="2" min="28" max="30"/>
    <col width="10.5546875" bestFit="1" customWidth="1" style="2" min="31" max="31"/>
    <col width="10.44140625" bestFit="1" customWidth="1" style="2" min="32" max="34"/>
    <col width="10.5546875" bestFit="1" customWidth="1" style="2" min="35" max="35"/>
    <col width="11.44140625" bestFit="1" customWidth="1" style="2" min="36" max="75"/>
    <col width="10.44140625" bestFit="1" customWidth="1" style="2" min="76" max="78"/>
    <col width="10.5546875" bestFit="1" customWidth="1" style="2" min="79" max="79"/>
    <col width="10.44140625" bestFit="1" customWidth="1" style="2" min="80" max="82"/>
    <col width="10.5546875" bestFit="1" customWidth="1" style="2" min="83" max="83"/>
    <col width="10.44140625" bestFit="1" customWidth="1" style="2" min="84" max="86"/>
    <col width="10.5546875" bestFit="1" customWidth="1" style="2" min="87" max="87"/>
    <col width="10.44140625" bestFit="1" customWidth="1" style="2" min="88" max="90"/>
    <col width="10.5546875" bestFit="1" customWidth="1" style="2" min="91" max="91"/>
    <col width="10.44140625" bestFit="1" customWidth="1" style="2" min="92" max="94"/>
    <col width="10.5546875" bestFit="1" customWidth="1" style="2" min="95" max="95"/>
    <col width="10.44140625" bestFit="1" customWidth="1" style="2" min="96" max="98"/>
    <col width="10.5546875" bestFit="1" customWidth="1" style="2" min="99" max="99"/>
    <col width="10.44140625" bestFit="1" customWidth="1" style="2" min="100" max="102"/>
    <col width="10.5546875" bestFit="1" customWidth="1" style="2" min="103" max="103"/>
    <col width="10.44140625" bestFit="1" customWidth="1" style="2" min="104" max="106"/>
    <col width="2.5546875" customWidth="1" style="2" min="107" max="107"/>
    <col hidden="1" width="9.109375" customWidth="1" style="2" min="108" max="122"/>
    <col hidden="1" width="9.109375" customWidth="1" style="2" min="123" max="16384"/>
  </cols>
  <sheetData>
    <row r="1" ht="23.4" customHeight="1">
      <c r="A1" s="1">
        <f>Assumptions!A1</f>
        <v/>
      </c>
      <c r="B1" s="1" t="n"/>
      <c r="C1" s="1" t="n"/>
      <c r="D1" s="1" t="n"/>
      <c r="E1" s="1" t="n"/>
      <c r="F1" s="1" t="n"/>
      <c r="G1" s="1" t="n"/>
      <c r="H1" s="1" t="n"/>
      <c r="I1" s="1" t="n"/>
      <c r="J1" s="1" t="n"/>
      <c r="K1" s="1" t="n"/>
      <c r="L1" s="1" t="n"/>
      <c r="M1" s="1" t="n"/>
      <c r="N1" s="1" t="n"/>
      <c r="O1" s="1" t="n"/>
      <c r="P1" s="1" t="n"/>
      <c r="Q1" s="1" t="n"/>
      <c r="R1" s="1" t="n"/>
      <c r="S1" s="1" t="n"/>
      <c r="T1" s="1" t="n"/>
      <c r="U1" s="1" t="n"/>
      <c r="V1" s="1" t="n"/>
      <c r="W1" s="1" t="n"/>
      <c r="X1" s="1" t="n"/>
      <c r="Y1" s="1" t="n"/>
      <c r="Z1" s="1" t="n"/>
      <c r="AA1" s="1" t="n"/>
      <c r="AB1" s="1" t="n"/>
      <c r="AC1" s="1" t="n"/>
      <c r="AD1" s="1" t="n"/>
      <c r="AE1" s="1" t="n"/>
      <c r="AF1" s="1" t="n"/>
      <c r="AG1" s="1" t="n"/>
      <c r="AH1" s="1" t="n"/>
      <c r="AI1" s="1" t="n"/>
      <c r="AJ1" s="1" t="n"/>
      <c r="AK1" s="1" t="n"/>
      <c r="AL1" s="1" t="n"/>
      <c r="AM1" s="1" t="n"/>
      <c r="AN1" s="1" t="n"/>
      <c r="AO1" s="1" t="n"/>
      <c r="AP1" s="1" t="n"/>
      <c r="AQ1" s="1" t="n"/>
      <c r="AR1" s="1" t="n"/>
      <c r="AS1" s="1" t="n"/>
      <c r="AT1" s="1" t="n"/>
      <c r="AU1" s="1" t="n"/>
      <c r="AV1" s="1" t="n"/>
      <c r="AW1" s="1" t="n"/>
      <c r="AX1" s="1" t="n"/>
      <c r="AY1" s="1" t="n"/>
      <c r="AZ1" s="1" t="n"/>
      <c r="BA1" s="1" t="n"/>
      <c r="BB1" s="1" t="n"/>
      <c r="BC1" s="1" t="n"/>
      <c r="BD1" s="1" t="n"/>
      <c r="BE1" s="1" t="n"/>
      <c r="BF1" s="1" t="n"/>
      <c r="BG1" s="1" t="n"/>
      <c r="BH1" s="1" t="n"/>
      <c r="BI1" s="1" t="n"/>
      <c r="BJ1" s="1" t="n"/>
      <c r="BK1" s="1" t="n"/>
      <c r="BL1" s="1" t="n"/>
      <c r="BM1" s="1" t="n"/>
      <c r="BN1" s="1" t="n"/>
      <c r="BO1" s="1" t="n"/>
      <c r="BP1" s="1" t="n"/>
      <c r="BQ1" s="1" t="n"/>
      <c r="BR1" s="1" t="n"/>
      <c r="BS1" s="1" t="n"/>
      <c r="BT1" s="1" t="n"/>
      <c r="BU1" s="1" t="n"/>
      <c r="BV1" s="1" t="n"/>
      <c r="BW1" s="1" t="n"/>
      <c r="BX1" s="1" t="n"/>
      <c r="BY1" s="1" t="n"/>
      <c r="BZ1" s="1" t="n"/>
      <c r="CA1" s="1" t="n"/>
      <c r="CB1" s="1" t="n"/>
      <c r="CC1" s="1" t="n"/>
      <c r="CD1" s="1" t="n"/>
      <c r="CE1" s="1" t="n"/>
      <c r="CF1" s="1" t="n"/>
      <c r="CG1" s="1" t="n"/>
      <c r="CH1" s="1" t="n"/>
      <c r="CI1" s="1" t="n"/>
      <c r="CJ1" s="1" t="n"/>
      <c r="CK1" s="1" t="n"/>
      <c r="CL1" s="1" t="n"/>
      <c r="CM1" s="1" t="n"/>
      <c r="CN1" s="1" t="n"/>
      <c r="CO1" s="1" t="n"/>
      <c r="CP1" s="1" t="n"/>
      <c r="CQ1" s="1" t="n"/>
      <c r="CR1" s="1" t="n"/>
      <c r="CS1" s="1" t="n"/>
      <c r="CT1" s="1" t="n"/>
      <c r="CU1" s="1" t="n"/>
      <c r="CV1" s="1" t="n"/>
      <c r="CW1" s="1" t="n"/>
      <c r="CX1" s="1" t="n"/>
      <c r="CY1" s="1" t="n"/>
      <c r="CZ1" s="1" t="n"/>
      <c r="DA1" s="1" t="n"/>
      <c r="DB1" s="1" t="n"/>
      <c r="DC1" s="1" t="n"/>
    </row>
    <row r="2" ht="18" customHeight="1">
      <c r="A2" s="3">
        <f>MID(CELL("filename",A1),FIND("]",CELL("filename",A1))+1,255)</f>
        <v/>
      </c>
      <c r="B2" s="3" t="n"/>
      <c r="C2" s="3" t="n"/>
      <c r="D2" s="3" t="n"/>
      <c r="E2" s="3" t="n"/>
      <c r="F2" s="4" t="n"/>
      <c r="G2" s="3" t="n"/>
      <c r="H2" s="3" t="n"/>
      <c r="I2" s="3" t="n"/>
      <c r="J2" s="3" t="n"/>
      <c r="K2" s="3" t="n"/>
      <c r="L2" s="3" t="n"/>
      <c r="M2" s="3" t="n"/>
      <c r="N2" s="3" t="n"/>
      <c r="O2" s="3" t="n"/>
      <c r="P2" s="3" t="n"/>
      <c r="Q2" s="3" t="n"/>
      <c r="R2" s="3" t="n"/>
      <c r="S2" s="3" t="n"/>
      <c r="T2" s="3" t="n"/>
      <c r="U2" s="3" t="n"/>
      <c r="V2" s="3" t="n"/>
      <c r="W2" s="3" t="n"/>
      <c r="X2" s="3" t="n"/>
      <c r="Y2" s="3" t="n"/>
      <c r="Z2" s="3" t="n"/>
      <c r="AA2" s="3" t="n"/>
      <c r="AB2" s="3" t="n"/>
      <c r="AC2" s="3" t="n"/>
      <c r="AD2" s="3" t="n"/>
      <c r="AE2" s="3" t="n"/>
      <c r="AF2" s="3" t="n"/>
      <c r="AG2" s="3" t="n"/>
      <c r="AH2" s="3" t="n"/>
      <c r="AI2" s="3" t="n"/>
      <c r="AJ2" s="3" t="n"/>
      <c r="AK2" s="3" t="n"/>
      <c r="AL2" s="3" t="n"/>
      <c r="AM2" s="3" t="n"/>
      <c r="AN2" s="3" t="n"/>
      <c r="AO2" s="3" t="n"/>
      <c r="AP2" s="3" t="n"/>
      <c r="AQ2" s="3" t="n"/>
      <c r="AR2" s="3" t="n"/>
      <c r="AS2" s="3" t="n"/>
      <c r="AT2" s="3" t="n"/>
      <c r="AU2" s="3" t="n"/>
      <c r="AV2" s="3" t="n"/>
      <c r="AW2" s="3" t="n"/>
      <c r="AX2" s="3" t="n"/>
      <c r="AY2" s="3" t="n"/>
      <c r="AZ2" s="3" t="n"/>
      <c r="BA2" s="3" t="n"/>
      <c r="BB2" s="3" t="n"/>
      <c r="BC2" s="3" t="n"/>
      <c r="BD2" s="3" t="n"/>
      <c r="BE2" s="3" t="n"/>
      <c r="BF2" s="3" t="n"/>
      <c r="BG2" s="3" t="n"/>
      <c r="BH2" s="3" t="n"/>
      <c r="BI2" s="3" t="n"/>
      <c r="BJ2" s="3" t="n"/>
      <c r="BK2" s="3" t="n"/>
      <c r="BL2" s="3" t="n"/>
      <c r="BM2" s="3" t="n"/>
      <c r="BN2" s="3" t="n"/>
      <c r="BO2" s="3" t="n"/>
      <c r="BP2" s="3" t="n"/>
      <c r="BQ2" s="3" t="n"/>
      <c r="BR2" s="3" t="n"/>
      <c r="BS2" s="3" t="n"/>
      <c r="BT2" s="3" t="n"/>
      <c r="BU2" s="3" t="n"/>
      <c r="BV2" s="3" t="n"/>
      <c r="BW2" s="3" t="n"/>
      <c r="BX2" s="3" t="n"/>
      <c r="BY2" s="3" t="n"/>
      <c r="BZ2" s="3" t="n"/>
      <c r="CA2" s="3" t="n"/>
      <c r="CB2" s="3" t="n"/>
      <c r="CC2" s="3" t="n"/>
      <c r="CD2" s="3" t="n"/>
      <c r="CE2" s="3" t="n"/>
      <c r="CF2" s="3" t="n"/>
      <c r="CG2" s="3" t="n"/>
      <c r="CH2" s="3" t="n"/>
      <c r="CI2" s="3" t="n"/>
      <c r="CJ2" s="3" t="n"/>
      <c r="CK2" s="3" t="n"/>
      <c r="CL2" s="3" t="n"/>
      <c r="CM2" s="3" t="n"/>
      <c r="CN2" s="3" t="n"/>
      <c r="CO2" s="3" t="n"/>
      <c r="CP2" s="3" t="n"/>
      <c r="CQ2" s="3" t="n"/>
      <c r="CR2" s="3" t="n"/>
      <c r="CS2" s="3" t="n"/>
      <c r="CT2" s="3" t="n"/>
      <c r="CU2" s="3" t="n"/>
      <c r="CV2" s="3" t="n"/>
      <c r="CW2" s="3" t="n"/>
      <c r="CX2" s="3" t="n"/>
      <c r="CY2" s="3" t="n"/>
      <c r="CZ2" s="3" t="n"/>
      <c r="DA2" s="3" t="n"/>
      <c r="DB2" s="3" t="n"/>
      <c r="DC2" s="3" t="n"/>
    </row>
    <row r="3">
      <c r="A3" s="5" t="n"/>
      <c r="B3" s="5" t="n"/>
      <c r="C3" s="5" t="n"/>
      <c r="D3" s="5" t="n"/>
      <c r="E3" s="7" t="n"/>
      <c r="F3" s="6" t="n"/>
      <c r="G3" s="5" t="n"/>
      <c r="H3" s="7" t="n"/>
      <c r="I3" s="7" t="n"/>
      <c r="J3" s="7" t="n"/>
      <c r="K3" s="7" t="n"/>
      <c r="L3" s="7" t="n"/>
      <c r="M3" s="7" t="n"/>
      <c r="N3" s="7" t="n"/>
      <c r="O3" s="7" t="n"/>
      <c r="P3" s="7" t="n"/>
      <c r="Q3" s="7" t="n"/>
      <c r="R3" s="7" t="n"/>
      <c r="S3" s="7" t="n"/>
      <c r="T3" s="7" t="n"/>
      <c r="U3" s="7" t="n"/>
      <c r="V3" s="7" t="n"/>
      <c r="W3" s="7" t="n"/>
      <c r="X3" s="7" t="n"/>
      <c r="Y3" s="6" t="inlineStr">
        <is>
          <t>Period label:</t>
        </is>
      </c>
      <c r="Z3" s="7" t="n"/>
      <c r="AA3" s="12">
        <f>Assumptions!AA3</f>
        <v/>
      </c>
      <c r="AB3" s="12">
        <f>Assumptions!AB3</f>
        <v/>
      </c>
      <c r="AC3" s="12">
        <f>Assumptions!AC3</f>
        <v/>
      </c>
      <c r="AD3" s="12">
        <f>Assumptions!AD3</f>
        <v/>
      </c>
      <c r="AE3" s="12">
        <f>Assumptions!AE3</f>
        <v/>
      </c>
      <c r="AF3" s="12">
        <f>Assumptions!AF3</f>
        <v/>
      </c>
      <c r="AG3" s="12">
        <f>Assumptions!AG3</f>
        <v/>
      </c>
      <c r="AH3" s="12">
        <f>Assumptions!AH3</f>
        <v/>
      </c>
      <c r="AI3" s="12">
        <f>Assumptions!AI3</f>
        <v/>
      </c>
      <c r="AJ3" s="12">
        <f>Assumptions!AJ3</f>
        <v/>
      </c>
      <c r="AK3" s="12">
        <f>Assumptions!AK3</f>
        <v/>
      </c>
      <c r="AL3" s="12">
        <f>Assumptions!AL3</f>
        <v/>
      </c>
      <c r="AM3" s="12">
        <f>Assumptions!AM3</f>
        <v/>
      </c>
      <c r="AN3" s="12">
        <f>Assumptions!AN3</f>
        <v/>
      </c>
      <c r="AO3" s="12">
        <f>Assumptions!AO3</f>
        <v/>
      </c>
      <c r="AP3" s="12">
        <f>Assumptions!AP3</f>
        <v/>
      </c>
      <c r="AQ3" s="12">
        <f>Assumptions!AQ3</f>
        <v/>
      </c>
      <c r="AR3" s="12">
        <f>Assumptions!AR3</f>
        <v/>
      </c>
      <c r="AS3" s="12">
        <f>Assumptions!AS3</f>
        <v/>
      </c>
      <c r="AT3" s="12">
        <f>Assumptions!AT3</f>
        <v/>
      </c>
      <c r="AU3" s="12">
        <f>Assumptions!AU3</f>
        <v/>
      </c>
      <c r="AV3" s="12">
        <f>Assumptions!AV3</f>
        <v/>
      </c>
      <c r="AW3" s="12">
        <f>Assumptions!AW3</f>
        <v/>
      </c>
      <c r="AX3" s="12">
        <f>Assumptions!AX3</f>
        <v/>
      </c>
      <c r="AY3" s="12">
        <f>Assumptions!AY3</f>
        <v/>
      </c>
      <c r="AZ3" s="12">
        <f>Assumptions!AZ3</f>
        <v/>
      </c>
      <c r="BA3" s="12">
        <f>Assumptions!BA3</f>
        <v/>
      </c>
      <c r="BB3" s="12">
        <f>Assumptions!BB3</f>
        <v/>
      </c>
      <c r="BC3" s="12">
        <f>Assumptions!BC3</f>
        <v/>
      </c>
      <c r="BD3" s="12">
        <f>Assumptions!BD3</f>
        <v/>
      </c>
      <c r="BE3" s="12">
        <f>Assumptions!BE3</f>
        <v/>
      </c>
      <c r="BF3" s="12">
        <f>Assumptions!BF3</f>
        <v/>
      </c>
      <c r="BG3" s="12">
        <f>Assumptions!BG3</f>
        <v/>
      </c>
      <c r="BH3" s="12">
        <f>Assumptions!BH3</f>
        <v/>
      </c>
      <c r="BI3" s="12">
        <f>Assumptions!BI3</f>
        <v/>
      </c>
      <c r="BJ3" s="12">
        <f>Assumptions!BJ3</f>
        <v/>
      </c>
      <c r="BK3" s="12">
        <f>Assumptions!BK3</f>
        <v/>
      </c>
      <c r="BL3" s="12">
        <f>Assumptions!BL3</f>
        <v/>
      </c>
      <c r="BM3" s="12">
        <f>Assumptions!BM3</f>
        <v/>
      </c>
      <c r="BN3" s="12">
        <f>Assumptions!BN3</f>
        <v/>
      </c>
      <c r="BO3" s="12">
        <f>Assumptions!BO3</f>
        <v/>
      </c>
      <c r="BP3" s="12">
        <f>Assumptions!BP3</f>
        <v/>
      </c>
      <c r="BQ3" s="12">
        <f>Assumptions!BQ3</f>
        <v/>
      </c>
      <c r="BR3" s="12">
        <f>Assumptions!BR3</f>
        <v/>
      </c>
      <c r="BS3" s="12">
        <f>Assumptions!BS3</f>
        <v/>
      </c>
      <c r="BT3" s="12">
        <f>Assumptions!BT3</f>
        <v/>
      </c>
      <c r="BU3" s="12">
        <f>Assumptions!BU3</f>
        <v/>
      </c>
      <c r="BV3" s="12">
        <f>Assumptions!BV3</f>
        <v/>
      </c>
      <c r="BW3" s="12">
        <f>Assumptions!BW3</f>
        <v/>
      </c>
      <c r="BX3" s="12">
        <f>Assumptions!BX3</f>
        <v/>
      </c>
      <c r="BY3" s="12">
        <f>Assumptions!BY3</f>
        <v/>
      </c>
      <c r="BZ3" s="12">
        <f>Assumptions!BZ3</f>
        <v/>
      </c>
      <c r="CA3" s="12">
        <f>Assumptions!CA3</f>
        <v/>
      </c>
      <c r="CB3" s="12">
        <f>Assumptions!CB3</f>
        <v/>
      </c>
      <c r="CC3" s="12">
        <f>Assumptions!CC3</f>
        <v/>
      </c>
      <c r="CD3" s="12">
        <f>Assumptions!CD3</f>
        <v/>
      </c>
      <c r="CE3" s="12">
        <f>Assumptions!CE3</f>
        <v/>
      </c>
      <c r="CF3" s="12">
        <f>Assumptions!CF3</f>
        <v/>
      </c>
      <c r="CG3" s="12">
        <f>Assumptions!CG3</f>
        <v/>
      </c>
      <c r="CH3" s="12">
        <f>Assumptions!CH3</f>
        <v/>
      </c>
      <c r="CI3" s="12">
        <f>Assumptions!CI3</f>
        <v/>
      </c>
      <c r="CJ3" s="12">
        <f>Assumptions!CJ3</f>
        <v/>
      </c>
      <c r="CK3" s="12">
        <f>Assumptions!CK3</f>
        <v/>
      </c>
      <c r="CL3" s="12">
        <f>Assumptions!CL3</f>
        <v/>
      </c>
      <c r="CM3" s="12">
        <f>Assumptions!CM3</f>
        <v/>
      </c>
      <c r="CN3" s="12">
        <f>Assumptions!CN3</f>
        <v/>
      </c>
      <c r="CO3" s="12">
        <f>Assumptions!CO3</f>
        <v/>
      </c>
      <c r="CP3" s="12">
        <f>Assumptions!CP3</f>
        <v/>
      </c>
      <c r="CQ3" s="12">
        <f>Assumptions!CQ3</f>
        <v/>
      </c>
      <c r="CR3" s="12">
        <f>Assumptions!CR3</f>
        <v/>
      </c>
      <c r="CS3" s="12">
        <f>Assumptions!CS3</f>
        <v/>
      </c>
      <c r="CT3" s="12">
        <f>Assumptions!CT3</f>
        <v/>
      </c>
      <c r="CU3" s="12">
        <f>Assumptions!CU3</f>
        <v/>
      </c>
      <c r="CV3" s="12">
        <f>Assumptions!CV3</f>
        <v/>
      </c>
      <c r="CW3" s="12">
        <f>Assumptions!CW3</f>
        <v/>
      </c>
      <c r="CX3" s="12">
        <f>Assumptions!CX3</f>
        <v/>
      </c>
      <c r="CY3" s="12">
        <f>Assumptions!CY3</f>
        <v/>
      </c>
      <c r="CZ3" s="12">
        <f>Assumptions!CZ3</f>
        <v/>
      </c>
      <c r="DA3" s="12">
        <f>Assumptions!DA3</f>
        <v/>
      </c>
      <c r="DB3" s="12">
        <f>Assumptions!DB3</f>
        <v/>
      </c>
      <c r="DC3" s="7" t="n"/>
    </row>
    <row r="4">
      <c r="A4" s="5" t="n"/>
      <c r="B4" s="5" t="n"/>
      <c r="C4" s="5" t="n"/>
      <c r="D4" s="5" t="n"/>
      <c r="E4" s="7" t="n"/>
      <c r="F4" s="7" t="n"/>
      <c r="G4" s="7" t="n"/>
      <c r="H4" s="7" t="n"/>
      <c r="I4" s="7" t="n"/>
      <c r="J4" s="7" t="n"/>
      <c r="K4" s="7" t="n"/>
      <c r="L4" s="7" t="n"/>
      <c r="M4" s="7" t="n"/>
      <c r="N4" s="7" t="n"/>
      <c r="O4" s="7" t="n"/>
      <c r="P4" s="7" t="n"/>
      <c r="Q4" s="7" t="n"/>
      <c r="R4" s="7" t="n"/>
      <c r="S4" s="7" t="n"/>
      <c r="T4" s="7" t="n"/>
      <c r="U4" s="7" t="n"/>
      <c r="V4" s="7" t="n"/>
      <c r="W4" s="7" t="n"/>
      <c r="X4" s="7" t="n"/>
      <c r="Y4" s="6">
        <f>Assumptions!Y4</f>
        <v/>
      </c>
      <c r="Z4" s="7" t="n"/>
      <c r="AA4" s="12">
        <f>Assumptions!AA4</f>
        <v/>
      </c>
      <c r="AB4" s="12">
        <f>Assumptions!AB4</f>
        <v/>
      </c>
      <c r="AC4" s="12">
        <f>Assumptions!AC4</f>
        <v/>
      </c>
      <c r="AD4" s="12">
        <f>Assumptions!AD4</f>
        <v/>
      </c>
      <c r="AE4" s="12">
        <f>Assumptions!AE4</f>
        <v/>
      </c>
      <c r="AF4" s="12">
        <f>Assumptions!AF4</f>
        <v/>
      </c>
      <c r="AG4" s="12">
        <f>Assumptions!AG4</f>
        <v/>
      </c>
      <c r="AH4" s="12">
        <f>Assumptions!AH4</f>
        <v/>
      </c>
      <c r="AI4" s="12">
        <f>Assumptions!AI4</f>
        <v/>
      </c>
      <c r="AJ4" s="12">
        <f>Assumptions!AJ4</f>
        <v/>
      </c>
      <c r="AK4" s="12">
        <f>Assumptions!AK4</f>
        <v/>
      </c>
      <c r="AL4" s="12">
        <f>Assumptions!AL4</f>
        <v/>
      </c>
      <c r="AM4" s="12">
        <f>Assumptions!AM4</f>
        <v/>
      </c>
      <c r="AN4" s="12">
        <f>Assumptions!AN4</f>
        <v/>
      </c>
      <c r="AO4" s="12">
        <f>Assumptions!AO4</f>
        <v/>
      </c>
      <c r="AP4" s="12">
        <f>Assumptions!AP4</f>
        <v/>
      </c>
      <c r="AQ4" s="12">
        <f>Assumptions!AQ4</f>
        <v/>
      </c>
      <c r="AR4" s="12">
        <f>Assumptions!AR4</f>
        <v/>
      </c>
      <c r="AS4" s="12">
        <f>Assumptions!AS4</f>
        <v/>
      </c>
      <c r="AT4" s="12">
        <f>Assumptions!AT4</f>
        <v/>
      </c>
      <c r="AU4" s="12">
        <f>Assumptions!AU4</f>
        <v/>
      </c>
      <c r="AV4" s="12">
        <f>Assumptions!AV4</f>
        <v/>
      </c>
      <c r="AW4" s="12">
        <f>Assumptions!AW4</f>
        <v/>
      </c>
      <c r="AX4" s="12">
        <f>Assumptions!AX4</f>
        <v/>
      </c>
      <c r="AY4" s="12">
        <f>Assumptions!AY4</f>
        <v/>
      </c>
      <c r="AZ4" s="12">
        <f>Assumptions!AZ4</f>
        <v/>
      </c>
      <c r="BA4" s="12">
        <f>Assumptions!BA4</f>
        <v/>
      </c>
      <c r="BB4" s="12">
        <f>Assumptions!BB4</f>
        <v/>
      </c>
      <c r="BC4" s="12">
        <f>Assumptions!BC4</f>
        <v/>
      </c>
      <c r="BD4" s="12">
        <f>Assumptions!BD4</f>
        <v/>
      </c>
      <c r="BE4" s="12">
        <f>Assumptions!BE4</f>
        <v/>
      </c>
      <c r="BF4" s="12">
        <f>Assumptions!BF4</f>
        <v/>
      </c>
      <c r="BG4" s="12">
        <f>Assumptions!BG4</f>
        <v/>
      </c>
      <c r="BH4" s="12">
        <f>Assumptions!BH4</f>
        <v/>
      </c>
      <c r="BI4" s="12">
        <f>Assumptions!BI4</f>
        <v/>
      </c>
      <c r="BJ4" s="12">
        <f>Assumptions!BJ4</f>
        <v/>
      </c>
      <c r="BK4" s="12">
        <f>Assumptions!BK4</f>
        <v/>
      </c>
      <c r="BL4" s="12">
        <f>Assumptions!BL4</f>
        <v/>
      </c>
      <c r="BM4" s="12">
        <f>Assumptions!BM4</f>
        <v/>
      </c>
      <c r="BN4" s="12">
        <f>Assumptions!BN4</f>
        <v/>
      </c>
      <c r="BO4" s="12">
        <f>Assumptions!BO4</f>
        <v/>
      </c>
      <c r="BP4" s="12">
        <f>Assumptions!BP4</f>
        <v/>
      </c>
      <c r="BQ4" s="12">
        <f>Assumptions!BQ4</f>
        <v/>
      </c>
      <c r="BR4" s="12">
        <f>Assumptions!BR4</f>
        <v/>
      </c>
      <c r="BS4" s="12">
        <f>Assumptions!BS4</f>
        <v/>
      </c>
      <c r="BT4" s="12">
        <f>Assumptions!BT4</f>
        <v/>
      </c>
      <c r="BU4" s="12">
        <f>Assumptions!BU4</f>
        <v/>
      </c>
      <c r="BV4" s="12">
        <f>Assumptions!BV4</f>
        <v/>
      </c>
      <c r="BW4" s="12">
        <f>Assumptions!BW4</f>
        <v/>
      </c>
      <c r="BX4" s="12">
        <f>Assumptions!BX4</f>
        <v/>
      </c>
      <c r="BY4" s="12">
        <f>Assumptions!BY4</f>
        <v/>
      </c>
      <c r="BZ4" s="12">
        <f>Assumptions!BZ4</f>
        <v/>
      </c>
      <c r="CA4" s="12">
        <f>Assumptions!CA4</f>
        <v/>
      </c>
      <c r="CB4" s="12">
        <f>Assumptions!CB4</f>
        <v/>
      </c>
      <c r="CC4" s="12">
        <f>Assumptions!CC4</f>
        <v/>
      </c>
      <c r="CD4" s="12">
        <f>Assumptions!CD4</f>
        <v/>
      </c>
      <c r="CE4" s="12">
        <f>Assumptions!CE4</f>
        <v/>
      </c>
      <c r="CF4" s="12">
        <f>Assumptions!CF4</f>
        <v/>
      </c>
      <c r="CG4" s="12">
        <f>Assumptions!CG4</f>
        <v/>
      </c>
      <c r="CH4" s="12">
        <f>Assumptions!CH4</f>
        <v/>
      </c>
      <c r="CI4" s="12">
        <f>Assumptions!CI4</f>
        <v/>
      </c>
      <c r="CJ4" s="12">
        <f>Assumptions!CJ4</f>
        <v/>
      </c>
      <c r="CK4" s="12">
        <f>Assumptions!CK4</f>
        <v/>
      </c>
      <c r="CL4" s="12">
        <f>Assumptions!CL4</f>
        <v/>
      </c>
      <c r="CM4" s="12">
        <f>Assumptions!CM4</f>
        <v/>
      </c>
      <c r="CN4" s="12">
        <f>Assumptions!CN4</f>
        <v/>
      </c>
      <c r="CO4" s="12">
        <f>Assumptions!CO4</f>
        <v/>
      </c>
      <c r="CP4" s="12">
        <f>Assumptions!CP4</f>
        <v/>
      </c>
      <c r="CQ4" s="12">
        <f>Assumptions!CQ4</f>
        <v/>
      </c>
      <c r="CR4" s="12">
        <f>Assumptions!CR4</f>
        <v/>
      </c>
      <c r="CS4" s="12">
        <f>Assumptions!CS4</f>
        <v/>
      </c>
      <c r="CT4" s="12">
        <f>Assumptions!CT4</f>
        <v/>
      </c>
      <c r="CU4" s="12">
        <f>Assumptions!CU4</f>
        <v/>
      </c>
      <c r="CV4" s="12">
        <f>Assumptions!CV4</f>
        <v/>
      </c>
      <c r="CW4" s="12">
        <f>Assumptions!CW4</f>
        <v/>
      </c>
      <c r="CX4" s="12">
        <f>Assumptions!CX4</f>
        <v/>
      </c>
      <c r="CY4" s="12">
        <f>Assumptions!CY4</f>
        <v/>
      </c>
      <c r="CZ4" s="12">
        <f>Assumptions!CZ4</f>
        <v/>
      </c>
      <c r="DA4" s="12">
        <f>Assumptions!DA4</f>
        <v/>
      </c>
      <c r="DB4" s="12">
        <f>Assumptions!DB4</f>
        <v/>
      </c>
      <c r="DC4" s="7" t="n"/>
    </row>
    <row r="5">
      <c r="A5" s="5" t="n"/>
      <c r="B5" s="5" t="n"/>
      <c r="C5" s="5" t="n"/>
      <c r="D5" s="5" t="n"/>
      <c r="E5" s="5" t="n"/>
      <c r="F5" s="6" t="n"/>
      <c r="G5" s="5" t="n"/>
      <c r="H5" s="7" t="n"/>
      <c r="I5" s="7" t="n"/>
      <c r="J5" s="7" t="n"/>
      <c r="K5" s="7" t="n"/>
      <c r="L5" s="7" t="n"/>
      <c r="M5" s="7" t="n"/>
      <c r="N5" s="7" t="n"/>
      <c r="O5" s="7" t="n"/>
      <c r="P5" s="7" t="n"/>
      <c r="Q5" s="7" t="n"/>
      <c r="R5" s="7" t="n"/>
      <c r="S5" s="7" t="n"/>
      <c r="T5" s="7" t="n"/>
      <c r="U5" s="7" t="n"/>
      <c r="V5" s="7" t="n"/>
      <c r="W5" s="7" t="n"/>
      <c r="X5" s="7" t="n"/>
      <c r="Y5" s="7" t="n"/>
      <c r="Z5" s="7" t="n"/>
      <c r="AA5" s="7" t="n"/>
      <c r="AB5" s="7" t="n"/>
      <c r="AC5" s="7" t="n"/>
      <c r="AD5" s="7" t="n"/>
      <c r="AE5" s="7" t="n"/>
      <c r="AF5" s="7" t="n"/>
      <c r="AG5" s="7" t="n"/>
      <c r="AH5" s="7" t="n"/>
      <c r="AI5" s="7" t="n"/>
      <c r="AJ5" s="7" t="n"/>
      <c r="AK5" s="7" t="n"/>
      <c r="AL5" s="7" t="n"/>
      <c r="AM5" s="7" t="n"/>
      <c r="AN5" s="7" t="n"/>
      <c r="AO5" s="7" t="n"/>
      <c r="AP5" s="7" t="n"/>
      <c r="AQ5" s="7" t="n"/>
      <c r="AR5" s="7" t="n"/>
      <c r="AS5" s="7" t="n"/>
      <c r="AT5" s="7" t="n"/>
      <c r="AU5" s="7" t="n"/>
      <c r="AV5" s="7" t="n"/>
      <c r="AW5" s="7" t="n"/>
      <c r="AX5" s="7" t="n"/>
      <c r="AY5" s="7" t="n"/>
      <c r="AZ5" s="7" t="n"/>
      <c r="BA5" s="7" t="n"/>
      <c r="BB5" s="7" t="n"/>
      <c r="BC5" s="7" t="n"/>
      <c r="BD5" s="7" t="n"/>
      <c r="BE5" s="7" t="n"/>
      <c r="BF5" s="7" t="n"/>
      <c r="BG5" s="7" t="n"/>
      <c r="BH5" s="7" t="n"/>
      <c r="BI5" s="7" t="n"/>
      <c r="BJ5" s="7" t="n"/>
      <c r="BK5" s="7" t="n"/>
      <c r="BL5" s="7" t="n"/>
      <c r="BM5" s="7" t="n"/>
      <c r="BN5" s="7" t="n"/>
      <c r="BO5" s="7" t="n"/>
      <c r="BP5" s="7" t="n"/>
      <c r="BQ5" s="7" t="n"/>
      <c r="BR5" s="7" t="n"/>
      <c r="BS5" s="7" t="n"/>
      <c r="BT5" s="7" t="n"/>
      <c r="BU5" s="7" t="n"/>
      <c r="BV5" s="7" t="n"/>
      <c r="BW5" s="7" t="n"/>
      <c r="BX5" s="7" t="n"/>
      <c r="BY5" s="7" t="n"/>
      <c r="BZ5" s="7" t="n"/>
      <c r="CA5" s="7" t="n"/>
      <c r="CB5" s="7" t="n"/>
      <c r="CC5" s="7" t="n"/>
      <c r="CD5" s="7" t="n"/>
      <c r="CE5" s="7" t="n"/>
      <c r="CF5" s="7" t="n"/>
      <c r="CG5" s="7" t="n"/>
      <c r="CH5" s="7" t="n"/>
      <c r="CI5" s="7" t="n"/>
      <c r="CJ5" s="7" t="n"/>
      <c r="CK5" s="7" t="n"/>
      <c r="CL5" s="7" t="n"/>
      <c r="CM5" s="7" t="n"/>
      <c r="CN5" s="7" t="n"/>
      <c r="CO5" s="7" t="n"/>
      <c r="CP5" s="7" t="n"/>
      <c r="CQ5" s="7" t="n"/>
      <c r="CR5" s="7" t="n"/>
      <c r="CS5" s="7" t="n"/>
      <c r="CT5" s="7" t="n"/>
      <c r="CU5" s="7" t="n"/>
      <c r="CV5" s="7" t="n"/>
      <c r="CW5" s="7" t="n"/>
      <c r="CX5" s="7" t="n"/>
      <c r="CY5" s="7" t="n"/>
      <c r="CZ5" s="7" t="n"/>
      <c r="DA5" s="7" t="n"/>
      <c r="DB5" s="7" t="n"/>
      <c r="DC5" s="7" t="n"/>
    </row>
    <row r="6" ht="15.6" customHeight="1">
      <c r="A6" s="5" t="n"/>
      <c r="B6" s="5" t="n"/>
      <c r="C6" s="5" t="n"/>
      <c r="D6" s="5" t="n"/>
      <c r="E6" s="5" t="inlineStr">
        <is>
          <t>Line Item</t>
        </is>
      </c>
      <c r="F6" s="16" t="inlineStr">
        <is>
          <t>Amount</t>
        </is>
      </c>
      <c r="G6" s="17" t="inlineStr">
        <is>
          <t>Unit</t>
        </is>
      </c>
      <c r="H6" s="212" t="inlineStr">
        <is>
          <t>Comment/Source/Named Range</t>
        </is>
      </c>
      <c r="I6" s="7" t="n"/>
      <c r="J6" s="7" t="n"/>
      <c r="K6" s="7" t="n"/>
      <c r="L6" s="7" t="n"/>
      <c r="M6" s="7" t="n"/>
      <c r="N6" s="7" t="n"/>
      <c r="O6" s="7" t="n"/>
      <c r="P6" s="7" t="n"/>
      <c r="Q6" s="7" t="n"/>
      <c r="R6" s="7" t="n"/>
      <c r="S6" s="7" t="n"/>
      <c r="T6" s="7" t="n"/>
      <c r="U6" s="7" t="n"/>
      <c r="V6" s="7" t="n"/>
      <c r="W6" s="7" t="n"/>
      <c r="X6" s="7" t="n"/>
      <c r="Y6" s="6" t="inlineStr">
        <is>
          <t>Sum/Max/Av.</t>
        </is>
      </c>
      <c r="Z6" s="7" t="n"/>
      <c r="AA6" s="7" t="n"/>
      <c r="AB6" s="7" t="n"/>
      <c r="AC6" s="7" t="n"/>
      <c r="AD6" s="7" t="n"/>
      <c r="AE6" s="7" t="n"/>
      <c r="AF6" s="7" t="n"/>
      <c r="AG6" s="7" t="n"/>
      <c r="AH6" s="7" t="n"/>
      <c r="AI6" s="7" t="n"/>
      <c r="AJ6" s="7" t="n"/>
      <c r="AK6" s="7" t="n"/>
      <c r="AL6" s="7" t="n"/>
      <c r="AM6" s="7" t="n"/>
      <c r="AN6" s="7" t="n"/>
      <c r="AO6" s="7" t="n"/>
      <c r="AP6" s="7" t="n"/>
      <c r="AQ6" s="7" t="n"/>
      <c r="AR6" s="7" t="n"/>
      <c r="AS6" s="7" t="n"/>
      <c r="AT6" s="7" t="n"/>
      <c r="AU6" s="7" t="n"/>
      <c r="AV6" s="7" t="n"/>
      <c r="AW6" s="7" t="n"/>
      <c r="AX6" s="7" t="n"/>
      <c r="AY6" s="7" t="n"/>
      <c r="AZ6" s="7" t="n"/>
      <c r="BA6" s="7" t="n"/>
      <c r="BB6" s="7" t="n"/>
      <c r="BC6" s="7" t="n"/>
      <c r="BD6" s="7" t="n"/>
      <c r="BE6" s="7" t="n"/>
      <c r="BF6" s="7" t="n"/>
      <c r="BG6" s="7" t="n"/>
      <c r="BH6" s="7" t="n"/>
      <c r="BI6" s="7" t="n"/>
      <c r="BJ6" s="7" t="n"/>
      <c r="BK6" s="7" t="n"/>
      <c r="BL6" s="7" t="n"/>
      <c r="BM6" s="7" t="n"/>
      <c r="BN6" s="7" t="n"/>
      <c r="BO6" s="7" t="n"/>
      <c r="BP6" s="7" t="n"/>
      <c r="BQ6" s="7" t="n"/>
      <c r="BR6" s="7" t="n"/>
      <c r="BS6" s="7" t="n"/>
      <c r="BT6" s="7" t="n"/>
      <c r="BU6" s="7" t="n"/>
      <c r="BV6" s="7" t="n"/>
      <c r="BW6" s="7" t="n"/>
      <c r="BX6" s="7" t="n"/>
      <c r="BY6" s="7" t="n"/>
      <c r="BZ6" s="7" t="n"/>
      <c r="CA6" s="7" t="n"/>
      <c r="CB6" s="7" t="n"/>
      <c r="CC6" s="7" t="n"/>
      <c r="CD6" s="7" t="n"/>
      <c r="CE6" s="7" t="n"/>
      <c r="CF6" s="7" t="n"/>
      <c r="CG6" s="7" t="n"/>
      <c r="CH6" s="7" t="n"/>
      <c r="CI6" s="7" t="n"/>
      <c r="CJ6" s="7" t="n"/>
      <c r="CK6" s="7" t="n"/>
      <c r="CL6" s="7" t="n"/>
      <c r="CM6" s="7" t="n"/>
      <c r="CN6" s="7" t="n"/>
      <c r="CO6" s="7" t="n"/>
      <c r="CP6" s="7" t="n"/>
      <c r="CQ6" s="7" t="n"/>
      <c r="CR6" s="7" t="n"/>
      <c r="CS6" s="7" t="n"/>
      <c r="CT6" s="7" t="n"/>
      <c r="CU6" s="7" t="n"/>
      <c r="CV6" s="7" t="n"/>
      <c r="CW6" s="7" t="n"/>
      <c r="CX6" s="7" t="n"/>
      <c r="CY6" s="7" t="n"/>
      <c r="CZ6" s="7" t="n"/>
      <c r="DA6" s="7" t="n"/>
      <c r="DB6" s="7" t="n"/>
      <c r="DC6" s="7" t="n"/>
    </row>
    <row r="7">
      <c r="J7" s="2" t="n"/>
    </row>
    <row r="8" ht="26.4" customHeight="1" thickBot="1">
      <c r="A8" s="253" t="inlineStr">
        <is>
          <t>PROJECT TAXATION (Mexico: corporate income tax + Special Mining Tax)</t>
        </is>
      </c>
      <c r="B8" s="18" t="n"/>
      <c r="C8" s="18" t="n"/>
      <c r="D8" s="18" t="n"/>
      <c r="E8" s="18" t="n"/>
      <c r="F8" s="18" t="n"/>
      <c r="G8" s="18" t="n"/>
      <c r="H8" s="18" t="n"/>
      <c r="I8" s="18" t="n"/>
      <c r="J8" s="18" t="n"/>
      <c r="K8" s="18" t="n"/>
      <c r="L8" s="18" t="n"/>
      <c r="M8" s="18" t="n"/>
      <c r="N8" s="18" t="n"/>
      <c r="O8" s="18" t="n"/>
      <c r="P8" s="18" t="n"/>
      <c r="Q8" s="18" t="n"/>
      <c r="R8" s="18" t="n"/>
      <c r="S8" s="18" t="n"/>
      <c r="T8" s="18" t="n"/>
      <c r="U8" s="18" t="n"/>
      <c r="V8" s="18" t="n"/>
      <c r="W8" s="18" t="n"/>
      <c r="X8" s="18" t="n"/>
      <c r="Y8" s="18" t="n"/>
      <c r="Z8" s="18" t="n"/>
      <c r="AA8" s="18" t="n"/>
      <c r="AB8" s="18" t="n"/>
      <c r="AC8" s="18" t="n"/>
      <c r="AD8" s="18" t="n"/>
      <c r="AE8" s="18" t="n"/>
      <c r="AF8" s="18" t="n"/>
      <c r="AG8" s="18" t="n"/>
      <c r="AH8" s="18" t="n"/>
      <c r="AI8" s="18" t="n"/>
      <c r="AJ8" s="18" t="n"/>
      <c r="AK8" s="18" t="n"/>
      <c r="AL8" s="18" t="n"/>
      <c r="AM8" s="18" t="n"/>
      <c r="AN8" s="18" t="n"/>
      <c r="AO8" s="18" t="n"/>
      <c r="AP8" s="18" t="n"/>
      <c r="AQ8" s="18" t="n"/>
      <c r="AR8" s="18" t="n"/>
      <c r="AS8" s="18" t="n"/>
      <c r="AT8" s="18" t="n"/>
      <c r="AU8" s="18" t="n"/>
      <c r="AV8" s="18" t="n"/>
      <c r="AW8" s="18" t="n"/>
      <c r="AX8" s="18" t="n"/>
      <c r="AY8" s="18" t="n"/>
      <c r="AZ8" s="18" t="n"/>
      <c r="BA8" s="18" t="n"/>
      <c r="BB8" s="18" t="n"/>
      <c r="BC8" s="18" t="n"/>
      <c r="BD8" s="18" t="n"/>
      <c r="BE8" s="18" t="n"/>
      <c r="BF8" s="18" t="n"/>
      <c r="BG8" s="18" t="n"/>
      <c r="BH8" s="18" t="n"/>
      <c r="BI8" s="18" t="n"/>
      <c r="BJ8" s="18" t="n"/>
      <c r="BK8" s="18" t="n"/>
      <c r="BL8" s="18" t="n"/>
      <c r="BM8" s="18" t="n"/>
      <c r="BN8" s="18" t="n"/>
      <c r="BO8" s="18" t="n"/>
      <c r="BP8" s="18" t="n"/>
      <c r="BQ8" s="18" t="n"/>
      <c r="BR8" s="18" t="n"/>
      <c r="BS8" s="18" t="n"/>
      <c r="BT8" s="18" t="n"/>
      <c r="BU8" s="18" t="n"/>
      <c r="BV8" s="18" t="n"/>
      <c r="BW8" s="18" t="n"/>
      <c r="BX8" s="18" t="n"/>
      <c r="BY8" s="18" t="n"/>
      <c r="BZ8" s="18" t="n"/>
      <c r="CA8" s="18" t="n"/>
      <c r="CB8" s="18" t="n"/>
      <c r="CC8" s="18" t="n"/>
      <c r="CD8" s="18" t="n"/>
      <c r="CE8" s="18" t="n"/>
      <c r="CF8" s="18" t="n"/>
      <c r="CG8" s="18" t="n"/>
      <c r="CH8" s="18" t="n"/>
      <c r="CI8" s="18" t="n"/>
      <c r="CJ8" s="18" t="n"/>
      <c r="CK8" s="18" t="n"/>
      <c r="CL8" s="18" t="n"/>
      <c r="CM8" s="18" t="n"/>
      <c r="CN8" s="18" t="n"/>
      <c r="CO8" s="18" t="n"/>
      <c r="CP8" s="18" t="n"/>
      <c r="CQ8" s="18" t="n"/>
      <c r="CR8" s="18" t="n"/>
      <c r="CS8" s="18" t="n"/>
      <c r="CT8" s="18" t="n"/>
      <c r="CU8" s="18" t="n"/>
      <c r="CV8" s="18" t="n"/>
      <c r="CW8" s="18" t="n"/>
      <c r="CX8" s="18" t="n"/>
      <c r="CY8" s="18" t="n"/>
      <c r="CZ8" s="18" t="n"/>
      <c r="DA8" s="18" t="n"/>
      <c r="DB8" s="18" t="n"/>
      <c r="DC8" s="18" t="n"/>
    </row>
    <row r="9" outlineLevel="1" ht="21" customHeight="1" thickBot="1" thickTop="1">
      <c r="A9" s="254" t="inlineStr">
        <is>
          <t>PROJECT TAXATION (Mexico: corporate income tax + Special Mining Tax)</t>
        </is>
      </c>
      <c r="B9" s="18" t="n"/>
      <c r="C9" s="18" t="n"/>
      <c r="D9" s="18" t="n"/>
      <c r="E9" s="18" t="n"/>
      <c r="F9" s="18" t="n"/>
      <c r="G9" s="18" t="n"/>
      <c r="H9" s="18" t="n"/>
      <c r="I9" s="18" t="n"/>
      <c r="J9" s="18" t="n"/>
      <c r="K9" s="18" t="n"/>
      <c r="L9" s="18" t="n"/>
      <c r="M9" s="18" t="n"/>
      <c r="N9" s="18" t="n"/>
      <c r="O9" s="18" t="n"/>
      <c r="P9" s="18" t="n"/>
      <c r="Q9" s="18" t="n"/>
      <c r="R9" s="18" t="n"/>
      <c r="S9" s="18" t="n"/>
      <c r="T9" s="18" t="n"/>
      <c r="U9" s="18" t="n"/>
      <c r="V9" s="18" t="n"/>
      <c r="W9" s="18" t="n"/>
      <c r="X9" s="18" t="n"/>
      <c r="Y9" s="18" t="n"/>
      <c r="Z9" s="18" t="n"/>
      <c r="AA9" s="18" t="n"/>
      <c r="AB9" s="18" t="n"/>
      <c r="AC9" s="18" t="n"/>
      <c r="AD9" s="18" t="n"/>
      <c r="AE9" s="18" t="n"/>
      <c r="AF9" s="18" t="n"/>
      <c r="AG9" s="18" t="n"/>
      <c r="AH9" s="18" t="n"/>
      <c r="AI9" s="18" t="n"/>
      <c r="AJ9" s="18" t="n"/>
      <c r="AK9" s="18" t="n"/>
      <c r="AL9" s="18" t="n"/>
      <c r="AM9" s="18" t="n"/>
      <c r="AN9" s="18" t="n"/>
      <c r="AO9" s="18" t="n"/>
      <c r="AP9" s="18" t="n"/>
      <c r="AQ9" s="18" t="n"/>
      <c r="AR9" s="18" t="n"/>
      <c r="AS9" s="18" t="n"/>
      <c r="AT9" s="18" t="n"/>
      <c r="AU9" s="18" t="n"/>
      <c r="AV9" s="18" t="n"/>
      <c r="AW9" s="18" t="n"/>
      <c r="AX9" s="18" t="n"/>
      <c r="AY9" s="18" t="n"/>
      <c r="AZ9" s="18" t="n"/>
      <c r="BA9" s="18" t="n"/>
      <c r="BB9" s="18" t="n"/>
      <c r="BC9" s="18" t="n"/>
      <c r="BD9" s="18" t="n"/>
      <c r="BE9" s="18" t="n"/>
      <c r="BF9" s="18" t="n"/>
      <c r="BG9" s="18" t="n"/>
      <c r="BH9" s="18" t="n"/>
      <c r="BI9" s="18" t="n"/>
      <c r="BJ9" s="18" t="n"/>
      <c r="BK9" s="18" t="n"/>
      <c r="BL9" s="18" t="n"/>
      <c r="BM9" s="18" t="n"/>
      <c r="BN9" s="18" t="n"/>
      <c r="BO9" s="18" t="n"/>
      <c r="BP9" s="18" t="n"/>
      <c r="BQ9" s="18" t="n"/>
      <c r="BR9" s="18" t="n"/>
      <c r="BS9" s="18" t="n"/>
      <c r="BT9" s="18" t="n"/>
      <c r="BU9" s="18" t="n"/>
      <c r="BV9" s="18" t="n"/>
      <c r="BW9" s="18" t="n"/>
      <c r="BX9" s="18" t="n"/>
      <c r="BY9" s="18" t="n"/>
      <c r="BZ9" s="18" t="n"/>
      <c r="CA9" s="18" t="n"/>
      <c r="CB9" s="18" t="n"/>
      <c r="CC9" s="18" t="n"/>
      <c r="CD9" s="18" t="n"/>
      <c r="CE9" s="18" t="n"/>
      <c r="CF9" s="18" t="n"/>
      <c r="CG9" s="18" t="n"/>
      <c r="CH9" s="18" t="n"/>
      <c r="CI9" s="18" t="n"/>
      <c r="CJ9" s="18" t="n"/>
      <c r="CK9" s="18" t="n"/>
      <c r="CL9" s="18" t="n"/>
      <c r="CM9" s="18" t="n"/>
      <c r="CN9" s="18" t="n"/>
      <c r="CO9" s="18" t="n"/>
      <c r="CP9" s="18" t="n"/>
      <c r="CQ9" s="18" t="n"/>
      <c r="CR9" s="18" t="n"/>
      <c r="CS9" s="18" t="n"/>
      <c r="CT9" s="18" t="n"/>
      <c r="CU9" s="18" t="n"/>
      <c r="CV9" s="18" t="n"/>
      <c r="CW9" s="18" t="n"/>
      <c r="CX9" s="18" t="n"/>
      <c r="CY9" s="18" t="n"/>
      <c r="CZ9" s="18" t="n"/>
      <c r="DA9" s="18" t="n"/>
      <c r="DB9" s="18" t="n"/>
      <c r="DC9" s="18" t="n"/>
    </row>
    <row r="10" outlineLevel="2" ht="15" customHeight="1" thickTop="1"/>
    <row r="11" outlineLevel="2" ht="18" customHeight="1" thickBot="1">
      <c r="B11" s="254" t="inlineStr">
        <is>
          <t>PROJECT TAXATION (Mexico: corporate income tax + Special Mining Tax)</t>
        </is>
      </c>
      <c r="C11" s="19" t="n"/>
      <c r="D11" s="19" t="n"/>
      <c r="E11" s="19" t="n"/>
      <c r="F11" s="19" t="n"/>
      <c r="G11" s="19" t="n"/>
      <c r="H11" s="19" t="n"/>
      <c r="I11" s="19" t="n"/>
      <c r="J11" s="19" t="n"/>
      <c r="K11" s="19" t="n"/>
      <c r="L11" s="19" t="n"/>
      <c r="M11" s="19" t="n"/>
      <c r="N11" s="19" t="n"/>
      <c r="O11" s="19" t="n"/>
      <c r="P11" s="19" t="n"/>
      <c r="Q11" s="19" t="n"/>
      <c r="R11" s="19" t="n"/>
      <c r="S11" s="19" t="n"/>
      <c r="T11" s="19" t="n"/>
      <c r="U11" s="19" t="n"/>
      <c r="V11" s="19" t="n"/>
      <c r="W11" s="19" t="n"/>
      <c r="X11" s="19" t="n"/>
      <c r="Y11" s="19" t="n"/>
      <c r="Z11" s="19" t="n"/>
      <c r="AA11" s="19" t="n"/>
      <c r="AB11" s="19" t="n"/>
      <c r="AC11" s="19" t="n"/>
      <c r="AD11" s="19" t="n"/>
      <c r="AE11" s="19" t="n"/>
      <c r="AF11" s="19" t="n"/>
      <c r="AG11" s="19" t="n"/>
      <c r="AH11" s="19" t="n"/>
      <c r="AI11" s="19" t="n"/>
      <c r="AJ11" s="19" t="n"/>
      <c r="AK11" s="19" t="n"/>
      <c r="AL11" s="19" t="n"/>
      <c r="AM11" s="19" t="n"/>
      <c r="AN11" s="19" t="n"/>
      <c r="AO11" s="19" t="n"/>
      <c r="AP11" s="19" t="n"/>
      <c r="AQ11" s="19" t="n"/>
      <c r="AR11" s="19" t="n"/>
      <c r="AS11" s="19" t="n"/>
      <c r="AT11" s="19" t="n"/>
      <c r="AU11" s="19" t="n"/>
      <c r="AV11" s="19" t="n"/>
      <c r="AW11" s="19" t="n"/>
      <c r="AX11" s="19" t="n"/>
      <c r="AY11" s="19" t="n"/>
      <c r="AZ11" s="19" t="n"/>
      <c r="BA11" s="19" t="n"/>
      <c r="BB11" s="19" t="n"/>
      <c r="BC11" s="19" t="n"/>
      <c r="BD11" s="19" t="n"/>
      <c r="BE11" s="19" t="n"/>
      <c r="BF11" s="19" t="n"/>
      <c r="BG11" s="19" t="n"/>
      <c r="BH11" s="19" t="n"/>
      <c r="BI11" s="19" t="n"/>
      <c r="BJ11" s="19" t="n"/>
      <c r="BK11" s="19" t="n"/>
      <c r="BL11" s="19" t="n"/>
      <c r="BM11" s="19" t="n"/>
      <c r="BN11" s="19" t="n"/>
      <c r="BO11" s="19" t="n"/>
      <c r="BP11" s="19" t="n"/>
      <c r="BQ11" s="19" t="n"/>
      <c r="BR11" s="19" t="n"/>
      <c r="BS11" s="19" t="n"/>
      <c r="BT11" s="19" t="n"/>
      <c r="BU11" s="19" t="n"/>
      <c r="BV11" s="19" t="n"/>
      <c r="BW11" s="19" t="n"/>
      <c r="BX11" s="19" t="n"/>
      <c r="BY11" s="19" t="n"/>
      <c r="BZ11" s="19" t="n"/>
      <c r="CA11" s="19" t="n"/>
      <c r="CB11" s="19" t="n"/>
      <c r="CC11" s="19" t="n"/>
      <c r="CD11" s="19" t="n"/>
      <c r="CE11" s="19" t="n"/>
      <c r="CF11" s="19" t="n"/>
      <c r="CG11" s="19" t="n"/>
      <c r="CH11" s="19" t="n"/>
      <c r="CI11" s="19" t="n"/>
      <c r="CJ11" s="19" t="n"/>
      <c r="CK11" s="19" t="n"/>
      <c r="CL11" s="19" t="n"/>
      <c r="CM11" s="19" t="n"/>
      <c r="CN11" s="19" t="n"/>
      <c r="CO11" s="19" t="n"/>
      <c r="CP11" s="19" t="n"/>
      <c r="CQ11" s="19" t="n"/>
      <c r="CR11" s="19" t="n"/>
      <c r="CS11" s="19" t="n"/>
      <c r="CT11" s="19" t="n"/>
      <c r="CU11" s="19" t="n"/>
      <c r="CV11" s="19" t="n"/>
      <c r="CW11" s="19" t="n"/>
      <c r="CX11" s="19" t="n"/>
      <c r="CY11" s="19" t="n"/>
      <c r="CZ11" s="19" t="n"/>
      <c r="DA11" s="19" t="n"/>
      <c r="DB11" s="19" t="n"/>
      <c r="DC11" s="19" t="n"/>
    </row>
    <row r="12" outlineLevel="3" ht="15" customHeight="1" thickTop="1"/>
    <row r="13">
      <c r="E13" s="213" t="inlineStr">
        <is>
          <t>Tax method (Module On / Module Off)</t>
        </is>
      </c>
      <c r="F13" s="95" t="inlineStr">
        <is>
          <t>Module On</t>
        </is>
      </c>
      <c r="H13" s="231" t="inlineStr">
        <is>
          <t>Module On computes the Mexico regime here (corporate income tax + Special Mining Tax); Module Off reverts to the template single-rate / report-input tax line.</t>
        </is>
      </c>
    </row>
    <row r="15">
      <c r="E15" s="213" t="inlineStr">
        <is>
          <t>Tax depreciation rate - pre-production development</t>
        </is>
      </c>
      <c r="F15" s="261" t="n">
        <v>0.1</v>
      </c>
      <c r="H15" s="231" t="inlineStr">
        <is>
          <t>Pre-production development costs depreciated 10% per year straight-line (Section 22.4, p.456; Ley del ISR Art. 33, pre-operating amortization).</t>
        </is>
      </c>
    </row>
    <row r="16">
      <c r="E16" s="213" t="inlineStr">
        <is>
          <t>Tax depreciation rate - mining capital assets</t>
        </is>
      </c>
      <c r="F16" s="261" t="n">
        <v>0.12</v>
      </c>
      <c r="H16" s="231" t="inlineStr">
        <is>
          <t>Mining capital assets (initial, expansion and sustaining capital) depreciated 12% per year straight-line; all capital is assumed to qualify as mining capital assets (Section 22.4, p.456; Ley del ISR Arts. 34-35).</t>
        </is>
      </c>
    </row>
    <row r="17">
      <c r="E17" s="213" t="inlineStr">
        <is>
          <t>Depreciable-base method (pre-production revenue)</t>
        </is>
      </c>
      <c r="F17" s="95" t="inlineStr">
        <is>
          <t>Report (gross)</t>
        </is>
      </c>
      <c r="H17" s="231" t="inlineStr">
        <is>
          <t>The report applies the pre-production dore revenue (about US$128M) against initial capital and its published tax schedule implies a depreciable base equal to gross capital, so the pre-production revenue is neither included in taxable income nor removed from the depreciable base. Mexican income-tax law provides no exclusion for revenue earned in pre-operating periods (Ley del ISR Art. 16 requires accumulation of the totality of income; Art. 17 fixes accrual at the earliest of invoicing, delivery or collection) and defines the depreciable original investment amount without reduction for proceeds (Art. 31). 'Report (gross)' reproduces the report's implied treatment and ties its published tax. 'Net of pre-production revenue' reduces the mining-capital pool by the capitalised pre-production revenue credit so the amount does not both remain untaxed and remain deductible through depreciation (Ley del ISR Arts. 16, 27 fraccion IV and 31); the credit is the live capitalised revenue (Assumptions row 63), so the reduction moves with the price and grade levers.</t>
        </is>
      </c>
    </row>
    <row r="18">
      <c r="E18" s="255" t="inlineStr">
        <is>
          <t>Additions - pre-production development pool</t>
        </is>
      </c>
      <c r="H18" s="231" t="inlineStr">
        <is>
          <t>Capitalised pre-production development cost (Assumptions row 55) placed in service at the start of commercial production (Section 22.4, p.456).</t>
        </is>
      </c>
      <c r="AA18" s="256" t="n">
        <v>0</v>
      </c>
      <c r="AB18" s="256" t="n">
        <v>0</v>
      </c>
      <c r="AC18" s="256">
        <f>SUM(Assumptions!AA55:DB55)</f>
        <v/>
      </c>
      <c r="AD18" s="256" t="n">
        <v>0</v>
      </c>
      <c r="AE18" s="256" t="n">
        <v>0</v>
      </c>
      <c r="AF18" s="256" t="n">
        <v>0</v>
      </c>
      <c r="AG18" s="256" t="n">
        <v>0</v>
      </c>
      <c r="AH18" s="256" t="n">
        <v>0</v>
      </c>
      <c r="AI18" s="256" t="n">
        <v>0</v>
      </c>
      <c r="AJ18" s="256" t="n">
        <v>0</v>
      </c>
      <c r="AK18" s="256" t="n">
        <v>0</v>
      </c>
      <c r="AL18" s="256" t="n">
        <v>0</v>
      </c>
      <c r="AM18" s="256" t="n">
        <v>0</v>
      </c>
      <c r="AN18" s="256" t="n">
        <v>0</v>
      </c>
      <c r="AO18" s="256" t="n">
        <v>0</v>
      </c>
      <c r="AP18" s="256" t="n">
        <v>0</v>
      </c>
      <c r="AQ18" s="256" t="n">
        <v>0</v>
      </c>
      <c r="AR18" s="256" t="n">
        <v>0</v>
      </c>
      <c r="AS18" s="256" t="n">
        <v>0</v>
      </c>
      <c r="AT18" s="256" t="n">
        <v>0</v>
      </c>
      <c r="AU18" s="256" t="n">
        <v>0</v>
      </c>
      <c r="AV18" s="256" t="n">
        <v>0</v>
      </c>
      <c r="AW18" s="256" t="n">
        <v>0</v>
      </c>
      <c r="AX18" s="256" t="n">
        <v>0</v>
      </c>
      <c r="AY18" s="256" t="n">
        <v>0</v>
      </c>
      <c r="AZ18" s="256" t="n">
        <v>0</v>
      </c>
      <c r="BA18" s="256" t="n">
        <v>0</v>
      </c>
      <c r="BB18" s="256" t="n">
        <v>0</v>
      </c>
      <c r="BC18" s="256" t="n">
        <v>0</v>
      </c>
      <c r="BD18" s="256" t="n">
        <v>0</v>
      </c>
      <c r="BE18" s="256" t="n">
        <v>0</v>
      </c>
      <c r="BF18" s="256" t="n">
        <v>0</v>
      </c>
      <c r="BG18" s="256" t="n">
        <v>0</v>
      </c>
      <c r="BH18" s="256" t="n">
        <v>0</v>
      </c>
      <c r="BI18" s="256" t="n">
        <v>0</v>
      </c>
      <c r="BJ18" s="256" t="n">
        <v>0</v>
      </c>
      <c r="BK18" s="256" t="n">
        <v>0</v>
      </c>
      <c r="BL18" s="256" t="n">
        <v>0</v>
      </c>
      <c r="BM18" s="256" t="n">
        <v>0</v>
      </c>
      <c r="BN18" s="256" t="n">
        <v>0</v>
      </c>
      <c r="BO18" s="256" t="n">
        <v>0</v>
      </c>
      <c r="BP18" s="256" t="n">
        <v>0</v>
      </c>
      <c r="BQ18" s="256" t="n">
        <v>0</v>
      </c>
      <c r="BR18" s="256" t="n">
        <v>0</v>
      </c>
      <c r="BS18" s="256" t="n">
        <v>0</v>
      </c>
      <c r="BT18" s="256" t="n">
        <v>0</v>
      </c>
      <c r="BU18" s="256" t="n">
        <v>0</v>
      </c>
      <c r="BV18" s="256" t="n">
        <v>0</v>
      </c>
      <c r="BW18" s="256" t="n">
        <v>0</v>
      </c>
      <c r="BX18" s="256" t="n">
        <v>0</v>
      </c>
      <c r="BY18" s="256" t="n">
        <v>0</v>
      </c>
      <c r="BZ18" s="256" t="n">
        <v>0</v>
      </c>
      <c r="CA18" s="256" t="n">
        <v>0</v>
      </c>
      <c r="CB18" s="256" t="n">
        <v>0</v>
      </c>
      <c r="CC18" s="256" t="n">
        <v>0</v>
      </c>
      <c r="CD18" s="256" t="n">
        <v>0</v>
      </c>
      <c r="CE18" s="256" t="n">
        <v>0</v>
      </c>
      <c r="CF18" s="256" t="n">
        <v>0</v>
      </c>
      <c r="CG18" s="256" t="n">
        <v>0</v>
      </c>
      <c r="CH18" s="256" t="n">
        <v>0</v>
      </c>
      <c r="CI18" s="256" t="n">
        <v>0</v>
      </c>
      <c r="CJ18" s="256" t="n">
        <v>0</v>
      </c>
      <c r="CK18" s="256" t="n">
        <v>0</v>
      </c>
      <c r="CL18" s="256" t="n">
        <v>0</v>
      </c>
      <c r="CM18" s="256" t="n">
        <v>0</v>
      </c>
      <c r="CN18" s="256" t="n">
        <v>0</v>
      </c>
      <c r="CO18" s="256" t="n">
        <v>0</v>
      </c>
      <c r="CP18" s="256" t="n">
        <v>0</v>
      </c>
      <c r="CQ18" s="256" t="n">
        <v>0</v>
      </c>
      <c r="CR18" s="256" t="n">
        <v>0</v>
      </c>
      <c r="CS18" s="256" t="n">
        <v>0</v>
      </c>
      <c r="CT18" s="256" t="n">
        <v>0</v>
      </c>
      <c r="CU18" s="256" t="n">
        <v>0</v>
      </c>
      <c r="CV18" s="256" t="n">
        <v>0</v>
      </c>
      <c r="CW18" s="256" t="n">
        <v>0</v>
      </c>
      <c r="CX18" s="256" t="n">
        <v>0</v>
      </c>
      <c r="CY18" s="256" t="n">
        <v>0</v>
      </c>
      <c r="CZ18" s="256" t="n">
        <v>0</v>
      </c>
      <c r="DA18" s="256" t="n">
        <v>0</v>
      </c>
      <c r="DB18" s="256" t="n">
        <v>0</v>
      </c>
    </row>
    <row r="19">
      <c r="E19" s="255" t="inlineStr">
        <is>
          <t>Depreciation - pre-production development pool</t>
        </is>
      </c>
      <c r="H19" s="231" t="inlineStr">
        <is>
          <t>Straight-line depreciation of the pre-production development pool at 10% per year, capped at the remaining undepreciated balance (Section 22.4, p.456).</t>
        </is>
      </c>
      <c r="AA19" s="256">
        <f>MIN($F$15*SUM($AA$18:AA18),SUM($AA$18:AA18))</f>
        <v/>
      </c>
      <c r="AB19" s="256">
        <f>MIN($F$15*SUM($AA$18:AB18),SUM($AA$18:AB18)-SUM($AA$19:AA19))</f>
        <v/>
      </c>
      <c r="AC19" s="256">
        <f>MIN($F$15*SUM($AA$18:AC18),SUM($AA$18:AC18)-SUM($AA$19:AB19))</f>
        <v/>
      </c>
      <c r="AD19" s="256">
        <f>MIN($F$15*SUM($AA$18:AD18),SUM($AA$18:AD18)-SUM($AA$19:AC19))</f>
        <v/>
      </c>
      <c r="AE19" s="256">
        <f>MIN($F$15*SUM($AA$18:AE18),SUM($AA$18:AE18)-SUM($AA$19:AD19))</f>
        <v/>
      </c>
      <c r="AF19" s="256">
        <f>MIN($F$15*SUM($AA$18:AF18),SUM($AA$18:AF18)-SUM($AA$19:AE19))</f>
        <v/>
      </c>
      <c r="AG19" s="256">
        <f>MIN($F$15*SUM($AA$18:AG18),SUM($AA$18:AG18)-SUM($AA$19:AF19))</f>
        <v/>
      </c>
      <c r="AH19" s="256">
        <f>MIN($F$15*SUM($AA$18:AH18),SUM($AA$18:AH18)-SUM($AA$19:AG19))</f>
        <v/>
      </c>
      <c r="AI19" s="256">
        <f>MIN($F$15*SUM($AA$18:AI18),SUM($AA$18:AI18)-SUM($AA$19:AH19))</f>
        <v/>
      </c>
      <c r="AJ19" s="256">
        <f>MIN($F$15*SUM($AA$18:AJ18),SUM($AA$18:AJ18)-SUM($AA$19:AI19))</f>
        <v/>
      </c>
      <c r="AK19" s="256">
        <f>MIN($F$15*SUM($AA$18:AK18),SUM($AA$18:AK18)-SUM($AA$19:AJ19))</f>
        <v/>
      </c>
      <c r="AL19" s="256">
        <f>MIN($F$15*SUM($AA$18:AL18),SUM($AA$18:AL18)-SUM($AA$19:AK19))</f>
        <v/>
      </c>
      <c r="AM19" s="256">
        <f>MIN($F$15*SUM($AA$18:AM18),SUM($AA$18:AM18)-SUM($AA$19:AL19))</f>
        <v/>
      </c>
      <c r="AN19" s="256">
        <f>MIN($F$15*SUM($AA$18:AN18),SUM($AA$18:AN18)-SUM($AA$19:AM19))</f>
        <v/>
      </c>
      <c r="AO19" s="256">
        <f>MIN($F$15*SUM($AA$18:AO18),SUM($AA$18:AO18)-SUM($AA$19:AN19))</f>
        <v/>
      </c>
      <c r="AP19" s="256">
        <f>MIN($F$15*SUM($AA$18:AP18),SUM($AA$18:AP18)-SUM($AA$19:AO19))</f>
        <v/>
      </c>
      <c r="AQ19" s="256">
        <f>MIN($F$15*SUM($AA$18:AQ18),SUM($AA$18:AQ18)-SUM($AA$19:AP19))</f>
        <v/>
      </c>
      <c r="AR19" s="256">
        <f>MIN($F$15*SUM($AA$18:AR18),SUM($AA$18:AR18)-SUM($AA$19:AQ19))</f>
        <v/>
      </c>
      <c r="AS19" s="256">
        <f>MIN($F$15*SUM($AA$18:AS18),SUM($AA$18:AS18)-SUM($AA$19:AR19))</f>
        <v/>
      </c>
      <c r="AT19" s="256">
        <f>MIN($F$15*SUM($AA$18:AT18),SUM($AA$18:AT18)-SUM($AA$19:AS19))</f>
        <v/>
      </c>
      <c r="AU19" s="256">
        <f>MIN($F$15*SUM($AA$18:AU18),SUM($AA$18:AU18)-SUM($AA$19:AT19))</f>
        <v/>
      </c>
      <c r="AV19" s="256">
        <f>MIN($F$15*SUM($AA$18:AV18),SUM($AA$18:AV18)-SUM($AA$19:AU19))</f>
        <v/>
      </c>
      <c r="AW19" s="256">
        <f>MIN($F$15*SUM($AA$18:AW18),SUM($AA$18:AW18)-SUM($AA$19:AV19))</f>
        <v/>
      </c>
      <c r="AX19" s="256">
        <f>MIN($F$15*SUM($AA$18:AX18),SUM($AA$18:AX18)-SUM($AA$19:AW19))</f>
        <v/>
      </c>
      <c r="AY19" s="256">
        <f>MIN($F$15*SUM($AA$18:AY18),SUM($AA$18:AY18)-SUM($AA$19:AX19))</f>
        <v/>
      </c>
      <c r="AZ19" s="256">
        <f>MIN($F$15*SUM($AA$18:AZ18),SUM($AA$18:AZ18)-SUM($AA$19:AY19))</f>
        <v/>
      </c>
      <c r="BA19" s="256">
        <f>MIN($F$15*SUM($AA$18:BA18),SUM($AA$18:BA18)-SUM($AA$19:AZ19))</f>
        <v/>
      </c>
      <c r="BB19" s="256">
        <f>MIN($F$15*SUM($AA$18:BB18),SUM($AA$18:BB18)-SUM($AA$19:BA19))</f>
        <v/>
      </c>
      <c r="BC19" s="256">
        <f>MIN($F$15*SUM($AA$18:BC18),SUM($AA$18:BC18)-SUM($AA$19:BB19))</f>
        <v/>
      </c>
      <c r="BD19" s="256">
        <f>MIN($F$15*SUM($AA$18:BD18),SUM($AA$18:BD18)-SUM($AA$19:BC19))</f>
        <v/>
      </c>
      <c r="BE19" s="256">
        <f>MIN($F$15*SUM($AA$18:BE18),SUM($AA$18:BE18)-SUM($AA$19:BD19))</f>
        <v/>
      </c>
      <c r="BF19" s="256">
        <f>MIN($F$15*SUM($AA$18:BF18),SUM($AA$18:BF18)-SUM($AA$19:BE19))</f>
        <v/>
      </c>
      <c r="BG19" s="256">
        <f>MIN($F$15*SUM($AA$18:BG18),SUM($AA$18:BG18)-SUM($AA$19:BF19))</f>
        <v/>
      </c>
      <c r="BH19" s="256">
        <f>MIN($F$15*SUM($AA$18:BH18),SUM($AA$18:BH18)-SUM($AA$19:BG19))</f>
        <v/>
      </c>
      <c r="BI19" s="256">
        <f>MIN($F$15*SUM($AA$18:BI18),SUM($AA$18:BI18)-SUM($AA$19:BH19))</f>
        <v/>
      </c>
      <c r="BJ19" s="256">
        <f>MIN($F$15*SUM($AA$18:BJ18),SUM($AA$18:BJ18)-SUM($AA$19:BI19))</f>
        <v/>
      </c>
      <c r="BK19" s="256">
        <f>MIN($F$15*SUM($AA$18:BK18),SUM($AA$18:BK18)-SUM($AA$19:BJ19))</f>
        <v/>
      </c>
      <c r="BL19" s="256">
        <f>MIN($F$15*SUM($AA$18:BL18),SUM($AA$18:BL18)-SUM($AA$19:BK19))</f>
        <v/>
      </c>
      <c r="BM19" s="256">
        <f>MIN($F$15*SUM($AA$18:BM18),SUM($AA$18:BM18)-SUM($AA$19:BL19))</f>
        <v/>
      </c>
      <c r="BN19" s="256">
        <f>MIN($F$15*SUM($AA$18:BN18),SUM($AA$18:BN18)-SUM($AA$19:BM19))</f>
        <v/>
      </c>
      <c r="BO19" s="256">
        <f>MIN($F$15*SUM($AA$18:BO18),SUM($AA$18:BO18)-SUM($AA$19:BN19))</f>
        <v/>
      </c>
      <c r="BP19" s="256">
        <f>MIN($F$15*SUM($AA$18:BP18),SUM($AA$18:BP18)-SUM($AA$19:BO19))</f>
        <v/>
      </c>
      <c r="BQ19" s="256">
        <f>MIN($F$15*SUM($AA$18:BQ18),SUM($AA$18:BQ18)-SUM($AA$19:BP19))</f>
        <v/>
      </c>
      <c r="BR19" s="256">
        <f>MIN($F$15*SUM($AA$18:BR18),SUM($AA$18:BR18)-SUM($AA$19:BQ19))</f>
        <v/>
      </c>
      <c r="BS19" s="256">
        <f>MIN($F$15*SUM($AA$18:BS18),SUM($AA$18:BS18)-SUM($AA$19:BR19))</f>
        <v/>
      </c>
      <c r="BT19" s="256">
        <f>MIN($F$15*SUM($AA$18:BT18),SUM($AA$18:BT18)-SUM($AA$19:BS19))</f>
        <v/>
      </c>
      <c r="BU19" s="256">
        <f>MIN($F$15*SUM($AA$18:BU18),SUM($AA$18:BU18)-SUM($AA$19:BT19))</f>
        <v/>
      </c>
      <c r="BV19" s="256">
        <f>MIN($F$15*SUM($AA$18:BV18),SUM($AA$18:BV18)-SUM($AA$19:BU19))</f>
        <v/>
      </c>
      <c r="BW19" s="256">
        <f>MIN($F$15*SUM($AA$18:BW18),SUM($AA$18:BW18)-SUM($AA$19:BV19))</f>
        <v/>
      </c>
      <c r="BX19" s="256">
        <f>MIN($F$15*SUM($AA$18:BX18),SUM($AA$18:BX18)-SUM($AA$19:BW19))</f>
        <v/>
      </c>
      <c r="BY19" s="256">
        <f>MIN($F$15*SUM($AA$18:BY18),SUM($AA$18:BY18)-SUM($AA$19:BX19))</f>
        <v/>
      </c>
      <c r="BZ19" s="256">
        <f>MIN($F$15*SUM($AA$18:BZ18),SUM($AA$18:BZ18)-SUM($AA$19:BY19))</f>
        <v/>
      </c>
      <c r="CA19" s="256">
        <f>MIN($F$15*SUM($AA$18:CA18),SUM($AA$18:CA18)-SUM($AA$19:BZ19))</f>
        <v/>
      </c>
      <c r="CB19" s="256">
        <f>MIN($F$15*SUM($AA$18:CB18),SUM($AA$18:CB18)-SUM($AA$19:CA19))</f>
        <v/>
      </c>
      <c r="CC19" s="256">
        <f>MIN($F$15*SUM($AA$18:CC18),SUM($AA$18:CC18)-SUM($AA$19:CB19))</f>
        <v/>
      </c>
      <c r="CD19" s="256">
        <f>MIN($F$15*SUM($AA$18:CD18),SUM($AA$18:CD18)-SUM($AA$19:CC19))</f>
        <v/>
      </c>
      <c r="CE19" s="256">
        <f>MIN($F$15*SUM($AA$18:CE18),SUM($AA$18:CE18)-SUM($AA$19:CD19))</f>
        <v/>
      </c>
      <c r="CF19" s="256">
        <f>MIN($F$15*SUM($AA$18:CF18),SUM($AA$18:CF18)-SUM($AA$19:CE19))</f>
        <v/>
      </c>
      <c r="CG19" s="256">
        <f>MIN($F$15*SUM($AA$18:CG18),SUM($AA$18:CG18)-SUM($AA$19:CF19))</f>
        <v/>
      </c>
      <c r="CH19" s="256">
        <f>MIN($F$15*SUM($AA$18:CH18),SUM($AA$18:CH18)-SUM($AA$19:CG19))</f>
        <v/>
      </c>
      <c r="CI19" s="256">
        <f>MIN($F$15*SUM($AA$18:CI18),SUM($AA$18:CI18)-SUM($AA$19:CH19))</f>
        <v/>
      </c>
      <c r="CJ19" s="256">
        <f>MIN($F$15*SUM($AA$18:CJ18),SUM($AA$18:CJ18)-SUM($AA$19:CI19))</f>
        <v/>
      </c>
      <c r="CK19" s="256">
        <f>MIN($F$15*SUM($AA$18:CK18),SUM($AA$18:CK18)-SUM($AA$19:CJ19))</f>
        <v/>
      </c>
      <c r="CL19" s="256">
        <f>MIN($F$15*SUM($AA$18:CL18),SUM($AA$18:CL18)-SUM($AA$19:CK19))</f>
        <v/>
      </c>
      <c r="CM19" s="256">
        <f>MIN($F$15*SUM($AA$18:CM18),SUM($AA$18:CM18)-SUM($AA$19:CL19))</f>
        <v/>
      </c>
      <c r="CN19" s="256">
        <f>MIN($F$15*SUM($AA$18:CN18),SUM($AA$18:CN18)-SUM($AA$19:CM19))</f>
        <v/>
      </c>
      <c r="CO19" s="256">
        <f>MIN($F$15*SUM($AA$18:CO18),SUM($AA$18:CO18)-SUM($AA$19:CN19))</f>
        <v/>
      </c>
      <c r="CP19" s="256">
        <f>MIN($F$15*SUM($AA$18:CP18),SUM($AA$18:CP18)-SUM($AA$19:CO19))</f>
        <v/>
      </c>
      <c r="CQ19" s="256">
        <f>MIN($F$15*SUM($AA$18:CQ18),SUM($AA$18:CQ18)-SUM($AA$19:CP19))</f>
        <v/>
      </c>
      <c r="CR19" s="256">
        <f>MIN($F$15*SUM($AA$18:CR18),SUM($AA$18:CR18)-SUM($AA$19:CQ19))</f>
        <v/>
      </c>
      <c r="CS19" s="256">
        <f>MIN($F$15*SUM($AA$18:CS18),SUM($AA$18:CS18)-SUM($AA$19:CR19))</f>
        <v/>
      </c>
      <c r="CT19" s="256">
        <f>MIN($F$15*SUM($AA$18:CT18),SUM($AA$18:CT18)-SUM($AA$19:CS19))</f>
        <v/>
      </c>
      <c r="CU19" s="256">
        <f>MIN($F$15*SUM($AA$18:CU18),SUM($AA$18:CU18)-SUM($AA$19:CT19))</f>
        <v/>
      </c>
      <c r="CV19" s="256">
        <f>MIN($F$15*SUM($AA$18:CV18),SUM($AA$18:CV18)-SUM($AA$19:CU19))</f>
        <v/>
      </c>
      <c r="CW19" s="256">
        <f>MIN($F$15*SUM($AA$18:CW18),SUM($AA$18:CW18)-SUM($AA$19:CV19))</f>
        <v/>
      </c>
      <c r="CX19" s="256">
        <f>MIN($F$15*SUM($AA$18:CX18),SUM($AA$18:CX18)-SUM($AA$19:CW19))</f>
        <v/>
      </c>
      <c r="CY19" s="256">
        <f>MIN($F$15*SUM($AA$18:CY18),SUM($AA$18:CY18)-SUM($AA$19:CX19))</f>
        <v/>
      </c>
      <c r="CZ19" s="256">
        <f>MIN($F$15*SUM($AA$18:CZ18),SUM($AA$18:CZ18)-SUM($AA$19:CY19))</f>
        <v/>
      </c>
      <c r="DA19" s="256">
        <f>MIN($F$15*SUM($AA$18:DA18),SUM($AA$18:DA18)-SUM($AA$19:CZ19))</f>
        <v/>
      </c>
      <c r="DB19" s="256">
        <f>MIN($F$15*SUM($AA$18:DB18),SUM($AA$18:DB18)-SUM($AA$19:DA19))</f>
        <v/>
      </c>
    </row>
    <row r="20">
      <c r="E20" s="255" t="inlineStr">
        <is>
          <t>Additions - mining capital pool</t>
        </is>
      </c>
      <c r="H20" s="231" t="inlineStr">
        <is>
          <t>Mining capital assets placed in service: initial capital (Assumptions row 54) at the start of commercial production, plus expansion (row 56) and sustaining (row 75) capital in the year incurred (Section 22.4, p.456). Under the 'Net of pre-production revenue' depreciable-base method (row 17) the pool is reduced by the capitalised pre-production revenue credit (Assumptions row 63).</t>
        </is>
      </c>
      <c r="AA20" s="256" t="n">
        <v>0</v>
      </c>
      <c r="AB20" s="256" t="n">
        <v>0</v>
      </c>
      <c r="AC20" s="256">
        <f>SUM(Assumptions!AA54:DB54)+IF($F$17="Net of pre-production revenue",SUM(Assumptions!$AA$63:$DB$63),0)+Assumptions!AC56+Assumptions!AC75</f>
        <v/>
      </c>
      <c r="AD20" s="256">
        <f>Assumptions!AD56+Assumptions!AD75</f>
        <v/>
      </c>
      <c r="AE20" s="256">
        <f>Assumptions!AE56+Assumptions!AE75</f>
        <v/>
      </c>
      <c r="AF20" s="256">
        <f>Assumptions!AF56+Assumptions!AF75</f>
        <v/>
      </c>
      <c r="AG20" s="256">
        <f>Assumptions!AG56+Assumptions!AG75</f>
        <v/>
      </c>
      <c r="AH20" s="256">
        <f>Assumptions!AH56+Assumptions!AH75</f>
        <v/>
      </c>
      <c r="AI20" s="256">
        <f>Assumptions!AI56+Assumptions!AI75</f>
        <v/>
      </c>
      <c r="AJ20" s="256">
        <f>Assumptions!AJ56+Assumptions!AJ75</f>
        <v/>
      </c>
      <c r="AK20" s="256">
        <f>Assumptions!AK56+Assumptions!AK75</f>
        <v/>
      </c>
      <c r="AL20" s="256">
        <f>Assumptions!AL56+Assumptions!AL75</f>
        <v/>
      </c>
      <c r="AM20" s="256">
        <f>Assumptions!AM56+Assumptions!AM75</f>
        <v/>
      </c>
      <c r="AN20" s="256">
        <f>Assumptions!AN56+Assumptions!AN75</f>
        <v/>
      </c>
      <c r="AO20" s="256" t="n">
        <v>0</v>
      </c>
      <c r="AP20" s="256" t="n">
        <v>0</v>
      </c>
      <c r="AQ20" s="256" t="n">
        <v>0</v>
      </c>
      <c r="AR20" s="256" t="n">
        <v>0</v>
      </c>
      <c r="AS20" s="256" t="n">
        <v>0</v>
      </c>
      <c r="AT20" s="256" t="n">
        <v>0</v>
      </c>
      <c r="AU20" s="256" t="n">
        <v>0</v>
      </c>
      <c r="AV20" s="256" t="n">
        <v>0</v>
      </c>
      <c r="AW20" s="256" t="n">
        <v>0</v>
      </c>
      <c r="AX20" s="256" t="n">
        <v>0</v>
      </c>
      <c r="AY20" s="256" t="n">
        <v>0</v>
      </c>
      <c r="AZ20" s="256" t="n">
        <v>0</v>
      </c>
      <c r="BA20" s="256" t="n">
        <v>0</v>
      </c>
      <c r="BB20" s="256" t="n">
        <v>0</v>
      </c>
      <c r="BC20" s="256" t="n">
        <v>0</v>
      </c>
      <c r="BD20" s="256" t="n">
        <v>0</v>
      </c>
      <c r="BE20" s="256" t="n">
        <v>0</v>
      </c>
      <c r="BF20" s="256" t="n">
        <v>0</v>
      </c>
      <c r="BG20" s="256" t="n">
        <v>0</v>
      </c>
      <c r="BH20" s="256" t="n">
        <v>0</v>
      </c>
      <c r="BI20" s="256" t="n">
        <v>0</v>
      </c>
      <c r="BJ20" s="256" t="n">
        <v>0</v>
      </c>
      <c r="BK20" s="256" t="n">
        <v>0</v>
      </c>
      <c r="BL20" s="256" t="n">
        <v>0</v>
      </c>
      <c r="BM20" s="256" t="n">
        <v>0</v>
      </c>
      <c r="BN20" s="256" t="n">
        <v>0</v>
      </c>
      <c r="BO20" s="256" t="n">
        <v>0</v>
      </c>
      <c r="BP20" s="256" t="n">
        <v>0</v>
      </c>
      <c r="BQ20" s="256" t="n">
        <v>0</v>
      </c>
      <c r="BR20" s="256" t="n">
        <v>0</v>
      </c>
      <c r="BS20" s="256" t="n">
        <v>0</v>
      </c>
      <c r="BT20" s="256" t="n">
        <v>0</v>
      </c>
      <c r="BU20" s="256" t="n">
        <v>0</v>
      </c>
      <c r="BV20" s="256" t="n">
        <v>0</v>
      </c>
      <c r="BW20" s="256" t="n">
        <v>0</v>
      </c>
      <c r="BX20" s="256" t="n">
        <v>0</v>
      </c>
      <c r="BY20" s="256" t="n">
        <v>0</v>
      </c>
      <c r="BZ20" s="256" t="n">
        <v>0</v>
      </c>
      <c r="CA20" s="256" t="n">
        <v>0</v>
      </c>
      <c r="CB20" s="256" t="n">
        <v>0</v>
      </c>
      <c r="CC20" s="256" t="n">
        <v>0</v>
      </c>
      <c r="CD20" s="256" t="n">
        <v>0</v>
      </c>
      <c r="CE20" s="256" t="n">
        <v>0</v>
      </c>
      <c r="CF20" s="256" t="n">
        <v>0</v>
      </c>
      <c r="CG20" s="256" t="n">
        <v>0</v>
      </c>
      <c r="CH20" s="256" t="n">
        <v>0</v>
      </c>
      <c r="CI20" s="256" t="n">
        <v>0</v>
      </c>
      <c r="CJ20" s="256" t="n">
        <v>0</v>
      </c>
      <c r="CK20" s="256" t="n">
        <v>0</v>
      </c>
      <c r="CL20" s="256" t="n">
        <v>0</v>
      </c>
      <c r="CM20" s="256" t="n">
        <v>0</v>
      </c>
      <c r="CN20" s="256" t="n">
        <v>0</v>
      </c>
      <c r="CO20" s="256" t="n">
        <v>0</v>
      </c>
      <c r="CP20" s="256" t="n">
        <v>0</v>
      </c>
      <c r="CQ20" s="256" t="n">
        <v>0</v>
      </c>
      <c r="CR20" s="256" t="n">
        <v>0</v>
      </c>
      <c r="CS20" s="256" t="n">
        <v>0</v>
      </c>
      <c r="CT20" s="256" t="n">
        <v>0</v>
      </c>
      <c r="CU20" s="256" t="n">
        <v>0</v>
      </c>
      <c r="CV20" s="256" t="n">
        <v>0</v>
      </c>
      <c r="CW20" s="256" t="n">
        <v>0</v>
      </c>
      <c r="CX20" s="256" t="n">
        <v>0</v>
      </c>
      <c r="CY20" s="256" t="n">
        <v>0</v>
      </c>
      <c r="CZ20" s="256" t="n">
        <v>0</v>
      </c>
      <c r="DA20" s="256" t="n">
        <v>0</v>
      </c>
      <c r="DB20" s="256" t="n">
        <v>0</v>
      </c>
    </row>
    <row r="21">
      <c r="E21" s="255" t="inlineStr">
        <is>
          <t>Depreciation - mining capital pool</t>
        </is>
      </c>
      <c r="H21" s="231" t="inlineStr">
        <is>
          <t>Straight-line depreciation of the mining capital pool at 12% per year, capped at the remaining undepreciated balance (Section 22.4, p.456).</t>
        </is>
      </c>
      <c r="AA21" s="256">
        <f>MIN($F$16*SUM($AA$20:AA20),SUM($AA$20:AA20))</f>
        <v/>
      </c>
      <c r="AB21" s="256">
        <f>MIN($F$16*SUM($AA$20:AB20),SUM($AA$20:AB20)-SUM($AA$21:AA21))</f>
        <v/>
      </c>
      <c r="AC21" s="256">
        <f>MIN($F$16*SUM($AA$20:AC20),SUM($AA$20:AC20)-SUM($AA$21:AB21))</f>
        <v/>
      </c>
      <c r="AD21" s="256">
        <f>MIN($F$16*SUM($AA$20:AD20),SUM($AA$20:AD20)-SUM($AA$21:AC21))</f>
        <v/>
      </c>
      <c r="AE21" s="256">
        <f>MIN($F$16*SUM($AA$20:AE20),SUM($AA$20:AE20)-SUM($AA$21:AD21))</f>
        <v/>
      </c>
      <c r="AF21" s="256">
        <f>MIN($F$16*SUM($AA$20:AF20),SUM($AA$20:AF20)-SUM($AA$21:AE21))</f>
        <v/>
      </c>
      <c r="AG21" s="256">
        <f>MIN($F$16*SUM($AA$20:AG20),SUM($AA$20:AG20)-SUM($AA$21:AF21))</f>
        <v/>
      </c>
      <c r="AH21" s="256">
        <f>MIN($F$16*SUM($AA$20:AH20),SUM($AA$20:AH20)-SUM($AA$21:AG21))</f>
        <v/>
      </c>
      <c r="AI21" s="256">
        <f>MIN($F$16*SUM($AA$20:AI20),SUM($AA$20:AI20)-SUM($AA$21:AH21))</f>
        <v/>
      </c>
      <c r="AJ21" s="256">
        <f>MIN($F$16*SUM($AA$20:AJ20),SUM($AA$20:AJ20)-SUM($AA$21:AI21))</f>
        <v/>
      </c>
      <c r="AK21" s="256">
        <f>MIN($F$16*SUM($AA$20:AK20),SUM($AA$20:AK20)-SUM($AA$21:AJ21))</f>
        <v/>
      </c>
      <c r="AL21" s="256">
        <f>MIN($F$16*SUM($AA$20:AL20),SUM($AA$20:AL20)-SUM($AA$21:AK21))</f>
        <v/>
      </c>
      <c r="AM21" s="256">
        <f>MIN($F$16*SUM($AA$20:AM20),SUM($AA$20:AM20)-SUM($AA$21:AL21))</f>
        <v/>
      </c>
      <c r="AN21" s="256">
        <f>MIN($F$16*SUM($AA$20:AN20),SUM($AA$20:AN20)-SUM($AA$21:AM21))</f>
        <v/>
      </c>
      <c r="AO21" s="256">
        <f>MIN($F$16*SUM($AA$20:AO20),SUM($AA$20:AO20)-SUM($AA$21:AN21))</f>
        <v/>
      </c>
      <c r="AP21" s="256">
        <f>MIN($F$16*SUM($AA$20:AP20),SUM($AA$20:AP20)-SUM($AA$21:AO21))</f>
        <v/>
      </c>
      <c r="AQ21" s="256">
        <f>MIN($F$16*SUM($AA$20:AQ20),SUM($AA$20:AQ20)-SUM($AA$21:AP21))</f>
        <v/>
      </c>
      <c r="AR21" s="256">
        <f>MIN($F$16*SUM($AA$20:AR20),SUM($AA$20:AR20)-SUM($AA$21:AQ21))</f>
        <v/>
      </c>
      <c r="AS21" s="256">
        <f>MIN($F$16*SUM($AA$20:AS20),SUM($AA$20:AS20)-SUM($AA$21:AR21))</f>
        <v/>
      </c>
      <c r="AT21" s="256">
        <f>MIN($F$16*SUM($AA$20:AT20),SUM($AA$20:AT20)-SUM($AA$21:AS21))</f>
        <v/>
      </c>
      <c r="AU21" s="256">
        <f>MIN($F$16*SUM($AA$20:AU20),SUM($AA$20:AU20)-SUM($AA$21:AT21))</f>
        <v/>
      </c>
      <c r="AV21" s="256">
        <f>MIN($F$16*SUM($AA$20:AV20),SUM($AA$20:AV20)-SUM($AA$21:AU21))</f>
        <v/>
      </c>
      <c r="AW21" s="256">
        <f>MIN($F$16*SUM($AA$20:AW20),SUM($AA$20:AW20)-SUM($AA$21:AV21))</f>
        <v/>
      </c>
      <c r="AX21" s="256">
        <f>MIN($F$16*SUM($AA$20:AX20),SUM($AA$20:AX20)-SUM($AA$21:AW21))</f>
        <v/>
      </c>
      <c r="AY21" s="256">
        <f>MIN($F$16*SUM($AA$20:AY20),SUM($AA$20:AY20)-SUM($AA$21:AX21))</f>
        <v/>
      </c>
      <c r="AZ21" s="256">
        <f>MIN($F$16*SUM($AA$20:AZ20),SUM($AA$20:AZ20)-SUM($AA$21:AY21))</f>
        <v/>
      </c>
      <c r="BA21" s="256">
        <f>MIN($F$16*SUM($AA$20:BA20),SUM($AA$20:BA20)-SUM($AA$21:AZ21))</f>
        <v/>
      </c>
      <c r="BB21" s="256">
        <f>MIN($F$16*SUM($AA$20:BB20),SUM($AA$20:BB20)-SUM($AA$21:BA21))</f>
        <v/>
      </c>
      <c r="BC21" s="256">
        <f>MIN($F$16*SUM($AA$20:BC20),SUM($AA$20:BC20)-SUM($AA$21:BB21))</f>
        <v/>
      </c>
      <c r="BD21" s="256">
        <f>MIN($F$16*SUM($AA$20:BD20),SUM($AA$20:BD20)-SUM($AA$21:BC21))</f>
        <v/>
      </c>
      <c r="BE21" s="256">
        <f>MIN($F$16*SUM($AA$20:BE20),SUM($AA$20:BE20)-SUM($AA$21:BD21))</f>
        <v/>
      </c>
      <c r="BF21" s="256">
        <f>MIN($F$16*SUM($AA$20:BF20),SUM($AA$20:BF20)-SUM($AA$21:BE21))</f>
        <v/>
      </c>
      <c r="BG21" s="256">
        <f>MIN($F$16*SUM($AA$20:BG20),SUM($AA$20:BG20)-SUM($AA$21:BF21))</f>
        <v/>
      </c>
      <c r="BH21" s="256">
        <f>MIN($F$16*SUM($AA$20:BH20),SUM($AA$20:BH20)-SUM($AA$21:BG21))</f>
        <v/>
      </c>
      <c r="BI21" s="256">
        <f>MIN($F$16*SUM($AA$20:BI20),SUM($AA$20:BI20)-SUM($AA$21:BH21))</f>
        <v/>
      </c>
      <c r="BJ21" s="256">
        <f>MIN($F$16*SUM($AA$20:BJ20),SUM($AA$20:BJ20)-SUM($AA$21:BI21))</f>
        <v/>
      </c>
      <c r="BK21" s="256">
        <f>MIN($F$16*SUM($AA$20:BK20),SUM($AA$20:BK20)-SUM($AA$21:BJ21))</f>
        <v/>
      </c>
      <c r="BL21" s="256">
        <f>MIN($F$16*SUM($AA$20:BL20),SUM($AA$20:BL20)-SUM($AA$21:BK21))</f>
        <v/>
      </c>
      <c r="BM21" s="256">
        <f>MIN($F$16*SUM($AA$20:BM20),SUM($AA$20:BM20)-SUM($AA$21:BL21))</f>
        <v/>
      </c>
      <c r="BN21" s="256">
        <f>MIN($F$16*SUM($AA$20:BN20),SUM($AA$20:BN20)-SUM($AA$21:BM21))</f>
        <v/>
      </c>
      <c r="BO21" s="256">
        <f>MIN($F$16*SUM($AA$20:BO20),SUM($AA$20:BO20)-SUM($AA$21:BN21))</f>
        <v/>
      </c>
      <c r="BP21" s="256">
        <f>MIN($F$16*SUM($AA$20:BP20),SUM($AA$20:BP20)-SUM($AA$21:BO21))</f>
        <v/>
      </c>
      <c r="BQ21" s="256">
        <f>MIN($F$16*SUM($AA$20:BQ20),SUM($AA$20:BQ20)-SUM($AA$21:BP21))</f>
        <v/>
      </c>
      <c r="BR21" s="256">
        <f>MIN($F$16*SUM($AA$20:BR20),SUM($AA$20:BR20)-SUM($AA$21:BQ21))</f>
        <v/>
      </c>
      <c r="BS21" s="256">
        <f>MIN($F$16*SUM($AA$20:BS20),SUM($AA$20:BS20)-SUM($AA$21:BR21))</f>
        <v/>
      </c>
      <c r="BT21" s="256">
        <f>MIN($F$16*SUM($AA$20:BT20),SUM($AA$20:BT20)-SUM($AA$21:BS21))</f>
        <v/>
      </c>
      <c r="BU21" s="256">
        <f>MIN($F$16*SUM($AA$20:BU20),SUM($AA$20:BU20)-SUM($AA$21:BT21))</f>
        <v/>
      </c>
      <c r="BV21" s="256">
        <f>MIN($F$16*SUM($AA$20:BV20),SUM($AA$20:BV20)-SUM($AA$21:BU21))</f>
        <v/>
      </c>
      <c r="BW21" s="256">
        <f>MIN($F$16*SUM($AA$20:BW20),SUM($AA$20:BW20)-SUM($AA$21:BV21))</f>
        <v/>
      </c>
      <c r="BX21" s="256">
        <f>MIN($F$16*SUM($AA$20:BX20),SUM($AA$20:BX20)-SUM($AA$21:BW21))</f>
        <v/>
      </c>
      <c r="BY21" s="256">
        <f>MIN($F$16*SUM($AA$20:BY20),SUM($AA$20:BY20)-SUM($AA$21:BX21))</f>
        <v/>
      </c>
      <c r="BZ21" s="256">
        <f>MIN($F$16*SUM($AA$20:BZ20),SUM($AA$20:BZ20)-SUM($AA$21:BY21))</f>
        <v/>
      </c>
      <c r="CA21" s="256">
        <f>MIN($F$16*SUM($AA$20:CA20),SUM($AA$20:CA20)-SUM($AA$21:BZ21))</f>
        <v/>
      </c>
      <c r="CB21" s="256">
        <f>MIN($F$16*SUM($AA$20:CB20),SUM($AA$20:CB20)-SUM($AA$21:CA21))</f>
        <v/>
      </c>
      <c r="CC21" s="256">
        <f>MIN($F$16*SUM($AA$20:CC20),SUM($AA$20:CC20)-SUM($AA$21:CB21))</f>
        <v/>
      </c>
      <c r="CD21" s="256">
        <f>MIN($F$16*SUM($AA$20:CD20),SUM($AA$20:CD20)-SUM($AA$21:CC21))</f>
        <v/>
      </c>
      <c r="CE21" s="256">
        <f>MIN($F$16*SUM($AA$20:CE20),SUM($AA$20:CE20)-SUM($AA$21:CD21))</f>
        <v/>
      </c>
      <c r="CF21" s="256">
        <f>MIN($F$16*SUM($AA$20:CF20),SUM($AA$20:CF20)-SUM($AA$21:CE21))</f>
        <v/>
      </c>
      <c r="CG21" s="256">
        <f>MIN($F$16*SUM($AA$20:CG20),SUM($AA$20:CG20)-SUM($AA$21:CF21))</f>
        <v/>
      </c>
      <c r="CH21" s="256">
        <f>MIN($F$16*SUM($AA$20:CH20),SUM($AA$20:CH20)-SUM($AA$21:CG21))</f>
        <v/>
      </c>
      <c r="CI21" s="256">
        <f>MIN($F$16*SUM($AA$20:CI20),SUM($AA$20:CI20)-SUM($AA$21:CH21))</f>
        <v/>
      </c>
      <c r="CJ21" s="256">
        <f>MIN($F$16*SUM($AA$20:CJ20),SUM($AA$20:CJ20)-SUM($AA$21:CI21))</f>
        <v/>
      </c>
      <c r="CK21" s="256">
        <f>MIN($F$16*SUM($AA$20:CK20),SUM($AA$20:CK20)-SUM($AA$21:CJ21))</f>
        <v/>
      </c>
      <c r="CL21" s="256">
        <f>MIN($F$16*SUM($AA$20:CL20),SUM($AA$20:CL20)-SUM($AA$21:CK21))</f>
        <v/>
      </c>
      <c r="CM21" s="256">
        <f>MIN($F$16*SUM($AA$20:CM20),SUM($AA$20:CM20)-SUM($AA$21:CL21))</f>
        <v/>
      </c>
      <c r="CN21" s="256">
        <f>MIN($F$16*SUM($AA$20:CN20),SUM($AA$20:CN20)-SUM($AA$21:CM21))</f>
        <v/>
      </c>
      <c r="CO21" s="256">
        <f>MIN($F$16*SUM($AA$20:CO20),SUM($AA$20:CO20)-SUM($AA$21:CN21))</f>
        <v/>
      </c>
      <c r="CP21" s="256">
        <f>MIN($F$16*SUM($AA$20:CP20),SUM($AA$20:CP20)-SUM($AA$21:CO21))</f>
        <v/>
      </c>
      <c r="CQ21" s="256">
        <f>MIN($F$16*SUM($AA$20:CQ20),SUM($AA$20:CQ20)-SUM($AA$21:CP21))</f>
        <v/>
      </c>
      <c r="CR21" s="256">
        <f>MIN($F$16*SUM($AA$20:CR20),SUM($AA$20:CR20)-SUM($AA$21:CQ21))</f>
        <v/>
      </c>
      <c r="CS21" s="256">
        <f>MIN($F$16*SUM($AA$20:CS20),SUM($AA$20:CS20)-SUM($AA$21:CR21))</f>
        <v/>
      </c>
      <c r="CT21" s="256">
        <f>MIN($F$16*SUM($AA$20:CT20),SUM($AA$20:CT20)-SUM($AA$21:CS21))</f>
        <v/>
      </c>
      <c r="CU21" s="256">
        <f>MIN($F$16*SUM($AA$20:CU20),SUM($AA$20:CU20)-SUM($AA$21:CT21))</f>
        <v/>
      </c>
      <c r="CV21" s="256">
        <f>MIN($F$16*SUM($AA$20:CV20),SUM($AA$20:CV20)-SUM($AA$21:CU21))</f>
        <v/>
      </c>
      <c r="CW21" s="256">
        <f>MIN($F$16*SUM($AA$20:CW20),SUM($AA$20:CW20)-SUM($AA$21:CV21))</f>
        <v/>
      </c>
      <c r="CX21" s="256">
        <f>MIN($F$16*SUM($AA$20:CX20),SUM($AA$20:CX20)-SUM($AA$21:CW21))</f>
        <v/>
      </c>
      <c r="CY21" s="256">
        <f>MIN($F$16*SUM($AA$20:CY20),SUM($AA$20:CY20)-SUM($AA$21:CX21))</f>
        <v/>
      </c>
      <c r="CZ21" s="256">
        <f>MIN($F$16*SUM($AA$20:CZ20),SUM($AA$20:CZ20)-SUM($AA$21:CY21))</f>
        <v/>
      </c>
      <c r="DA21" s="256">
        <f>MIN($F$16*SUM($AA$20:DA20),SUM($AA$20:DA20)-SUM($AA$21:CZ21))</f>
        <v/>
      </c>
      <c r="DB21" s="256">
        <f>MIN($F$16*SUM($AA$20:DB20),SUM($AA$20:DB20)-SUM($AA$21:DA21))</f>
        <v/>
      </c>
    </row>
    <row r="22">
      <c r="E22" s="255" t="inlineStr">
        <is>
          <t>Total tax depreciation</t>
        </is>
      </c>
      <c r="H22" s="231" t="inlineStr">
        <is>
          <t>Total tax depreciation = pre-production development pool + mining capital pool; deducted in earnings to compute taxable income (Cash Flow &amp; Valuation row 285).</t>
        </is>
      </c>
      <c r="AA22" s="256">
        <f>AA19+AA21</f>
        <v/>
      </c>
      <c r="AB22" s="256">
        <f>AB19+AB21</f>
        <v/>
      </c>
      <c r="AC22" s="256">
        <f>AC19+AC21</f>
        <v/>
      </c>
      <c r="AD22" s="256">
        <f>AD19+AD21</f>
        <v/>
      </c>
      <c r="AE22" s="256">
        <f>AE19+AE21</f>
        <v/>
      </c>
      <c r="AF22" s="256">
        <f>AF19+AF21</f>
        <v/>
      </c>
      <c r="AG22" s="256">
        <f>AG19+AG21</f>
        <v/>
      </c>
      <c r="AH22" s="256">
        <f>AH19+AH21</f>
        <v/>
      </c>
      <c r="AI22" s="256">
        <f>AI19+AI21</f>
        <v/>
      </c>
      <c r="AJ22" s="256">
        <f>AJ19+AJ21</f>
        <v/>
      </c>
      <c r="AK22" s="256">
        <f>AK19+AK21</f>
        <v/>
      </c>
      <c r="AL22" s="256">
        <f>AL19+AL21</f>
        <v/>
      </c>
      <c r="AM22" s="256">
        <f>AM19+AM21</f>
        <v/>
      </c>
      <c r="AN22" s="256">
        <f>AN19+AN21</f>
        <v/>
      </c>
      <c r="AO22" s="256">
        <f>AO19+AO21</f>
        <v/>
      </c>
      <c r="AP22" s="256">
        <f>AP19+AP21</f>
        <v/>
      </c>
      <c r="AQ22" s="256">
        <f>AQ19+AQ21</f>
        <v/>
      </c>
      <c r="AR22" s="256">
        <f>AR19+AR21</f>
        <v/>
      </c>
      <c r="AS22" s="256">
        <f>AS19+AS21</f>
        <v/>
      </c>
      <c r="AT22" s="256">
        <f>AT19+AT21</f>
        <v/>
      </c>
      <c r="AU22" s="256">
        <f>AU19+AU21</f>
        <v/>
      </c>
      <c r="AV22" s="256">
        <f>AV19+AV21</f>
        <v/>
      </c>
      <c r="AW22" s="256">
        <f>AW19+AW21</f>
        <v/>
      </c>
      <c r="AX22" s="256">
        <f>AX19+AX21</f>
        <v/>
      </c>
      <c r="AY22" s="256">
        <f>AY19+AY21</f>
        <v/>
      </c>
      <c r="AZ22" s="256">
        <f>AZ19+AZ21</f>
        <v/>
      </c>
      <c r="BA22" s="256">
        <f>BA19+BA21</f>
        <v/>
      </c>
      <c r="BB22" s="256">
        <f>BB19+BB21</f>
        <v/>
      </c>
      <c r="BC22" s="256">
        <f>BC19+BC21</f>
        <v/>
      </c>
      <c r="BD22" s="256">
        <f>BD19+BD21</f>
        <v/>
      </c>
      <c r="BE22" s="256">
        <f>BE19+BE21</f>
        <v/>
      </c>
      <c r="BF22" s="256">
        <f>BF19+BF21</f>
        <v/>
      </c>
      <c r="BG22" s="256">
        <f>BG19+BG21</f>
        <v/>
      </c>
      <c r="BH22" s="256">
        <f>BH19+BH21</f>
        <v/>
      </c>
      <c r="BI22" s="256">
        <f>BI19+BI21</f>
        <v/>
      </c>
      <c r="BJ22" s="256">
        <f>BJ19+BJ21</f>
        <v/>
      </c>
      <c r="BK22" s="256">
        <f>BK19+BK21</f>
        <v/>
      </c>
      <c r="BL22" s="256">
        <f>BL19+BL21</f>
        <v/>
      </c>
      <c r="BM22" s="256">
        <f>BM19+BM21</f>
        <v/>
      </c>
      <c r="BN22" s="256">
        <f>BN19+BN21</f>
        <v/>
      </c>
      <c r="BO22" s="256">
        <f>BO19+BO21</f>
        <v/>
      </c>
      <c r="BP22" s="256">
        <f>BP19+BP21</f>
        <v/>
      </c>
      <c r="BQ22" s="256">
        <f>BQ19+BQ21</f>
        <v/>
      </c>
      <c r="BR22" s="256">
        <f>BR19+BR21</f>
        <v/>
      </c>
      <c r="BS22" s="256">
        <f>BS19+BS21</f>
        <v/>
      </c>
      <c r="BT22" s="256">
        <f>BT19+BT21</f>
        <v/>
      </c>
      <c r="BU22" s="256">
        <f>BU19+BU21</f>
        <v/>
      </c>
      <c r="BV22" s="256">
        <f>BV19+BV21</f>
        <v/>
      </c>
      <c r="BW22" s="256">
        <f>BW19+BW21</f>
        <v/>
      </c>
      <c r="BX22" s="256">
        <f>BX19+BX21</f>
        <v/>
      </c>
      <c r="BY22" s="256">
        <f>BY19+BY21</f>
        <v/>
      </c>
      <c r="BZ22" s="256">
        <f>BZ19+BZ21</f>
        <v/>
      </c>
      <c r="CA22" s="256">
        <f>CA19+CA21</f>
        <v/>
      </c>
      <c r="CB22" s="256">
        <f>CB19+CB21</f>
        <v/>
      </c>
      <c r="CC22" s="256">
        <f>CC19+CC21</f>
        <v/>
      </c>
      <c r="CD22" s="256">
        <f>CD19+CD21</f>
        <v/>
      </c>
      <c r="CE22" s="256">
        <f>CE19+CE21</f>
        <v/>
      </c>
      <c r="CF22" s="256">
        <f>CF19+CF21</f>
        <v/>
      </c>
      <c r="CG22" s="256">
        <f>CG19+CG21</f>
        <v/>
      </c>
      <c r="CH22" s="256">
        <f>CH19+CH21</f>
        <v/>
      </c>
      <c r="CI22" s="256">
        <f>CI19+CI21</f>
        <v/>
      </c>
      <c r="CJ22" s="256">
        <f>CJ19+CJ21</f>
        <v/>
      </c>
      <c r="CK22" s="256">
        <f>CK19+CK21</f>
        <v/>
      </c>
      <c r="CL22" s="256">
        <f>CL19+CL21</f>
        <v/>
      </c>
      <c r="CM22" s="256">
        <f>CM19+CM21</f>
        <v/>
      </c>
      <c r="CN22" s="256">
        <f>CN19+CN21</f>
        <v/>
      </c>
      <c r="CO22" s="256">
        <f>CO19+CO21</f>
        <v/>
      </c>
      <c r="CP22" s="256">
        <f>CP19+CP21</f>
        <v/>
      </c>
      <c r="CQ22" s="256">
        <f>CQ19+CQ21</f>
        <v/>
      </c>
      <c r="CR22" s="256">
        <f>CR19+CR21</f>
        <v/>
      </c>
      <c r="CS22" s="256">
        <f>CS19+CS21</f>
        <v/>
      </c>
      <c r="CT22" s="256">
        <f>CT19+CT21</f>
        <v/>
      </c>
      <c r="CU22" s="256">
        <f>CU19+CU21</f>
        <v/>
      </c>
      <c r="CV22" s="256">
        <f>CV19+CV21</f>
        <v/>
      </c>
      <c r="CW22" s="256">
        <f>CW19+CW21</f>
        <v/>
      </c>
      <c r="CX22" s="256">
        <f>CX19+CX21</f>
        <v/>
      </c>
      <c r="CY22" s="256">
        <f>CY19+CY21</f>
        <v/>
      </c>
      <c r="CZ22" s="256">
        <f>CZ19+CZ21</f>
        <v/>
      </c>
      <c r="DA22" s="256">
        <f>DA19+DA21</f>
        <v/>
      </c>
      <c r="DB22" s="256">
        <f>DB19+DB21</f>
        <v/>
      </c>
    </row>
    <row r="24">
      <c r="E24" s="213" t="inlineStr">
        <is>
          <t>Special Mining Tax rate</t>
        </is>
      </c>
      <c r="F24" s="261" t="n">
        <v>0.08500000000000001</v>
      </c>
      <c r="H24" s="231" t="inlineStr">
        <is>
          <t>Mexican Special Mining Tax (Derecho Especial sobre Mineria) at 8.5% (Section 22.4, p.456), the current statutory rate: Ley Federal de Derechos Article 268 was amended by the decree published in the Diario Oficial de la Federacion on 19 December 2024 (effective 1 January 2025), raising the rate from 7.5% to 8.5%.</t>
        </is>
      </c>
    </row>
    <row r="25">
      <c r="E25" s="255" t="inlineStr">
        <is>
          <t>Special Mining Tax base (revenue less offsite charges, royalties and operating costs)</t>
        </is>
      </c>
      <c r="H25" s="231" t="inlineStr">
        <is>
          <t>Special Mining Tax base = gross revenue less offsite refining &amp; transport charges, royalties and operating costs (mining, processing, general &amp; administration); the Ley Federal de Derechos Art. 268 base, equal to accruable mining income less the income-tax-authorized deductions but adding back depreciation and interest (so it is an earnings-before-depreciation base) (Section 22.4, p.456).</t>
        </is>
      </c>
      <c r="AA25" s="256">
        <f>MAX(0,'Cash Flow &amp; Valuation'!AA118-'Cash Flow &amp; Valuation'!AA121-'Cash Flow &amp; Valuation'!AA119-'Cash Flow &amp; Valuation'!AA120-'Cash Flow &amp; Valuation'!AA145-'Cash Flow &amp; Valuation'!AA158-'Cash Flow &amp; Valuation'!AA170-'Cash Flow &amp; Valuation'!AA183-'Cash Flow &amp; Valuation'!AA199)</f>
        <v/>
      </c>
      <c r="AB25" s="256">
        <f>MAX(0,'Cash Flow &amp; Valuation'!AB118-'Cash Flow &amp; Valuation'!AB121-'Cash Flow &amp; Valuation'!AB119-'Cash Flow &amp; Valuation'!AB120-'Cash Flow &amp; Valuation'!AB145-'Cash Flow &amp; Valuation'!AB158-'Cash Flow &amp; Valuation'!AB170-'Cash Flow &amp; Valuation'!AB183-'Cash Flow &amp; Valuation'!AB199)</f>
        <v/>
      </c>
      <c r="AC25" s="256">
        <f>MAX(0,'Cash Flow &amp; Valuation'!AC118-'Cash Flow &amp; Valuation'!AC121-'Cash Flow &amp; Valuation'!AC119-'Cash Flow &amp; Valuation'!AC120-'Cash Flow &amp; Valuation'!AC145-'Cash Flow &amp; Valuation'!AC158-'Cash Flow &amp; Valuation'!AC170-'Cash Flow &amp; Valuation'!AC183-'Cash Flow &amp; Valuation'!AC199)</f>
        <v/>
      </c>
      <c r="AD25" s="256">
        <f>MAX(0,'Cash Flow &amp; Valuation'!AD118-'Cash Flow &amp; Valuation'!AD121-'Cash Flow &amp; Valuation'!AD119-'Cash Flow &amp; Valuation'!AD120-'Cash Flow &amp; Valuation'!AD145-'Cash Flow &amp; Valuation'!AD158-'Cash Flow &amp; Valuation'!AD170-'Cash Flow &amp; Valuation'!AD183-'Cash Flow &amp; Valuation'!AD199)</f>
        <v/>
      </c>
      <c r="AE25" s="256">
        <f>MAX(0,'Cash Flow &amp; Valuation'!AE118-'Cash Flow &amp; Valuation'!AE121-'Cash Flow &amp; Valuation'!AE119-'Cash Flow &amp; Valuation'!AE120-'Cash Flow &amp; Valuation'!AE145-'Cash Flow &amp; Valuation'!AE158-'Cash Flow &amp; Valuation'!AE170-'Cash Flow &amp; Valuation'!AE183-'Cash Flow &amp; Valuation'!AE199)</f>
        <v/>
      </c>
      <c r="AF25" s="256">
        <f>MAX(0,'Cash Flow &amp; Valuation'!AF118-'Cash Flow &amp; Valuation'!AF121-'Cash Flow &amp; Valuation'!AF119-'Cash Flow &amp; Valuation'!AF120-'Cash Flow &amp; Valuation'!AF145-'Cash Flow &amp; Valuation'!AF158-'Cash Flow &amp; Valuation'!AF170-'Cash Flow &amp; Valuation'!AF183-'Cash Flow &amp; Valuation'!AF199)</f>
        <v/>
      </c>
      <c r="AG25" s="256">
        <f>MAX(0,'Cash Flow &amp; Valuation'!AG118-'Cash Flow &amp; Valuation'!AG121-'Cash Flow &amp; Valuation'!AG119-'Cash Flow &amp; Valuation'!AG120-'Cash Flow &amp; Valuation'!AG145-'Cash Flow &amp; Valuation'!AG158-'Cash Flow &amp; Valuation'!AG170-'Cash Flow &amp; Valuation'!AG183-'Cash Flow &amp; Valuation'!AG199)</f>
        <v/>
      </c>
      <c r="AH25" s="256">
        <f>MAX(0,'Cash Flow &amp; Valuation'!AH118-'Cash Flow &amp; Valuation'!AH121-'Cash Flow &amp; Valuation'!AH119-'Cash Flow &amp; Valuation'!AH120-'Cash Flow &amp; Valuation'!AH145-'Cash Flow &amp; Valuation'!AH158-'Cash Flow &amp; Valuation'!AH170-'Cash Flow &amp; Valuation'!AH183-'Cash Flow &amp; Valuation'!AH199)</f>
        <v/>
      </c>
      <c r="AI25" s="256">
        <f>MAX(0,'Cash Flow &amp; Valuation'!AI118-'Cash Flow &amp; Valuation'!AI121-'Cash Flow &amp; Valuation'!AI119-'Cash Flow &amp; Valuation'!AI120-'Cash Flow &amp; Valuation'!AI145-'Cash Flow &amp; Valuation'!AI158-'Cash Flow &amp; Valuation'!AI170-'Cash Flow &amp; Valuation'!AI183-'Cash Flow &amp; Valuation'!AI199)</f>
        <v/>
      </c>
      <c r="AJ25" s="256">
        <f>MAX(0,'Cash Flow &amp; Valuation'!AJ118-'Cash Flow &amp; Valuation'!AJ121-'Cash Flow &amp; Valuation'!AJ119-'Cash Flow &amp; Valuation'!AJ120-'Cash Flow &amp; Valuation'!AJ145-'Cash Flow &amp; Valuation'!AJ158-'Cash Flow &amp; Valuation'!AJ170-'Cash Flow &amp; Valuation'!AJ183-'Cash Flow &amp; Valuation'!AJ199)</f>
        <v/>
      </c>
      <c r="AK25" s="256">
        <f>MAX(0,'Cash Flow &amp; Valuation'!AK118-'Cash Flow &amp; Valuation'!AK121-'Cash Flow &amp; Valuation'!AK119-'Cash Flow &amp; Valuation'!AK120-'Cash Flow &amp; Valuation'!AK145-'Cash Flow &amp; Valuation'!AK158-'Cash Flow &amp; Valuation'!AK170-'Cash Flow &amp; Valuation'!AK183-'Cash Flow &amp; Valuation'!AK199)</f>
        <v/>
      </c>
      <c r="AL25" s="256">
        <f>MAX(0,'Cash Flow &amp; Valuation'!AL118-'Cash Flow &amp; Valuation'!AL121-'Cash Flow &amp; Valuation'!AL119-'Cash Flow &amp; Valuation'!AL120-'Cash Flow &amp; Valuation'!AL145-'Cash Flow &amp; Valuation'!AL158-'Cash Flow &amp; Valuation'!AL170-'Cash Flow &amp; Valuation'!AL183-'Cash Flow &amp; Valuation'!AL199)</f>
        <v/>
      </c>
      <c r="AM25" s="256">
        <f>MAX(0,'Cash Flow &amp; Valuation'!AM118-'Cash Flow &amp; Valuation'!AM121-'Cash Flow &amp; Valuation'!AM119-'Cash Flow &amp; Valuation'!AM120-'Cash Flow &amp; Valuation'!AM145-'Cash Flow &amp; Valuation'!AM158-'Cash Flow &amp; Valuation'!AM170-'Cash Flow &amp; Valuation'!AM183-'Cash Flow &amp; Valuation'!AM199)</f>
        <v/>
      </c>
      <c r="AN25" s="256">
        <f>MAX(0,'Cash Flow &amp; Valuation'!AN118-'Cash Flow &amp; Valuation'!AN121-'Cash Flow &amp; Valuation'!AN119-'Cash Flow &amp; Valuation'!AN120-'Cash Flow &amp; Valuation'!AN145-'Cash Flow &amp; Valuation'!AN158-'Cash Flow &amp; Valuation'!AN170-'Cash Flow &amp; Valuation'!AN183-'Cash Flow &amp; Valuation'!AN199)</f>
        <v/>
      </c>
      <c r="AO25" s="256">
        <f>MAX(0,'Cash Flow &amp; Valuation'!AO118-'Cash Flow &amp; Valuation'!AO121-'Cash Flow &amp; Valuation'!AO119-'Cash Flow &amp; Valuation'!AO120-'Cash Flow &amp; Valuation'!AO145-'Cash Flow &amp; Valuation'!AO158-'Cash Flow &amp; Valuation'!AO170-'Cash Flow &amp; Valuation'!AO183-'Cash Flow &amp; Valuation'!AO199)</f>
        <v/>
      </c>
      <c r="AP25" s="256">
        <f>MAX(0,'Cash Flow &amp; Valuation'!AP118-'Cash Flow &amp; Valuation'!AP121-'Cash Flow &amp; Valuation'!AP119-'Cash Flow &amp; Valuation'!AP120-'Cash Flow &amp; Valuation'!AP145-'Cash Flow &amp; Valuation'!AP158-'Cash Flow &amp; Valuation'!AP170-'Cash Flow &amp; Valuation'!AP183-'Cash Flow &amp; Valuation'!AP199)</f>
        <v/>
      </c>
      <c r="AQ25" s="256">
        <f>MAX(0,'Cash Flow &amp; Valuation'!AQ118-'Cash Flow &amp; Valuation'!AQ121-'Cash Flow &amp; Valuation'!AQ119-'Cash Flow &amp; Valuation'!AQ120-'Cash Flow &amp; Valuation'!AQ145-'Cash Flow &amp; Valuation'!AQ158-'Cash Flow &amp; Valuation'!AQ170-'Cash Flow &amp; Valuation'!AQ183-'Cash Flow &amp; Valuation'!AQ199)</f>
        <v/>
      </c>
      <c r="AR25" s="256">
        <f>MAX(0,'Cash Flow &amp; Valuation'!AR118-'Cash Flow &amp; Valuation'!AR121-'Cash Flow &amp; Valuation'!AR119-'Cash Flow &amp; Valuation'!AR120-'Cash Flow &amp; Valuation'!AR145-'Cash Flow &amp; Valuation'!AR158-'Cash Flow &amp; Valuation'!AR170-'Cash Flow &amp; Valuation'!AR183-'Cash Flow &amp; Valuation'!AR199)</f>
        <v/>
      </c>
      <c r="AS25" s="256">
        <f>MAX(0,'Cash Flow &amp; Valuation'!AS118-'Cash Flow &amp; Valuation'!AS121-'Cash Flow &amp; Valuation'!AS119-'Cash Flow &amp; Valuation'!AS120-'Cash Flow &amp; Valuation'!AS145-'Cash Flow &amp; Valuation'!AS158-'Cash Flow &amp; Valuation'!AS170-'Cash Flow &amp; Valuation'!AS183-'Cash Flow &amp; Valuation'!AS199)</f>
        <v/>
      </c>
      <c r="AT25" s="256">
        <f>MAX(0,'Cash Flow &amp; Valuation'!AT118-'Cash Flow &amp; Valuation'!AT121-'Cash Flow &amp; Valuation'!AT119-'Cash Flow &amp; Valuation'!AT120-'Cash Flow &amp; Valuation'!AT145-'Cash Flow &amp; Valuation'!AT158-'Cash Flow &amp; Valuation'!AT170-'Cash Flow &amp; Valuation'!AT183-'Cash Flow &amp; Valuation'!AT199)</f>
        <v/>
      </c>
      <c r="AU25" s="256">
        <f>MAX(0,'Cash Flow &amp; Valuation'!AU118-'Cash Flow &amp; Valuation'!AU121-'Cash Flow &amp; Valuation'!AU119-'Cash Flow &amp; Valuation'!AU120-'Cash Flow &amp; Valuation'!AU145-'Cash Flow &amp; Valuation'!AU158-'Cash Flow &amp; Valuation'!AU170-'Cash Flow &amp; Valuation'!AU183-'Cash Flow &amp; Valuation'!AU199)</f>
        <v/>
      </c>
      <c r="AV25" s="256">
        <f>MAX(0,'Cash Flow &amp; Valuation'!AV118-'Cash Flow &amp; Valuation'!AV121-'Cash Flow &amp; Valuation'!AV119-'Cash Flow &amp; Valuation'!AV120-'Cash Flow &amp; Valuation'!AV145-'Cash Flow &amp; Valuation'!AV158-'Cash Flow &amp; Valuation'!AV170-'Cash Flow &amp; Valuation'!AV183-'Cash Flow &amp; Valuation'!AV199)</f>
        <v/>
      </c>
      <c r="AW25" s="256">
        <f>MAX(0,'Cash Flow &amp; Valuation'!AW118-'Cash Flow &amp; Valuation'!AW121-'Cash Flow &amp; Valuation'!AW119-'Cash Flow &amp; Valuation'!AW120-'Cash Flow &amp; Valuation'!AW145-'Cash Flow &amp; Valuation'!AW158-'Cash Flow &amp; Valuation'!AW170-'Cash Flow &amp; Valuation'!AW183-'Cash Flow &amp; Valuation'!AW199)</f>
        <v/>
      </c>
      <c r="AX25" s="256">
        <f>MAX(0,'Cash Flow &amp; Valuation'!AX118-'Cash Flow &amp; Valuation'!AX121-'Cash Flow &amp; Valuation'!AX119-'Cash Flow &amp; Valuation'!AX120-'Cash Flow &amp; Valuation'!AX145-'Cash Flow &amp; Valuation'!AX158-'Cash Flow &amp; Valuation'!AX170-'Cash Flow &amp; Valuation'!AX183-'Cash Flow &amp; Valuation'!AX199)</f>
        <v/>
      </c>
      <c r="AY25" s="256">
        <f>MAX(0,'Cash Flow &amp; Valuation'!AY118-'Cash Flow &amp; Valuation'!AY121-'Cash Flow &amp; Valuation'!AY119-'Cash Flow &amp; Valuation'!AY120-'Cash Flow &amp; Valuation'!AY145-'Cash Flow &amp; Valuation'!AY158-'Cash Flow &amp; Valuation'!AY170-'Cash Flow &amp; Valuation'!AY183-'Cash Flow &amp; Valuation'!AY199)</f>
        <v/>
      </c>
      <c r="AZ25" s="256">
        <f>MAX(0,'Cash Flow &amp; Valuation'!AZ118-'Cash Flow &amp; Valuation'!AZ121-'Cash Flow &amp; Valuation'!AZ119-'Cash Flow &amp; Valuation'!AZ120-'Cash Flow &amp; Valuation'!AZ145-'Cash Flow &amp; Valuation'!AZ158-'Cash Flow &amp; Valuation'!AZ170-'Cash Flow &amp; Valuation'!AZ183-'Cash Flow &amp; Valuation'!AZ199)</f>
        <v/>
      </c>
      <c r="BA25" s="256">
        <f>MAX(0,'Cash Flow &amp; Valuation'!BA118-'Cash Flow &amp; Valuation'!BA121-'Cash Flow &amp; Valuation'!BA119-'Cash Flow &amp; Valuation'!BA120-'Cash Flow &amp; Valuation'!BA145-'Cash Flow &amp; Valuation'!BA158-'Cash Flow &amp; Valuation'!BA170-'Cash Flow &amp; Valuation'!BA183-'Cash Flow &amp; Valuation'!BA199)</f>
        <v/>
      </c>
      <c r="BB25" s="256">
        <f>MAX(0,'Cash Flow &amp; Valuation'!BB118-'Cash Flow &amp; Valuation'!BB121-'Cash Flow &amp; Valuation'!BB119-'Cash Flow &amp; Valuation'!BB120-'Cash Flow &amp; Valuation'!BB145-'Cash Flow &amp; Valuation'!BB158-'Cash Flow &amp; Valuation'!BB170-'Cash Flow &amp; Valuation'!BB183-'Cash Flow &amp; Valuation'!BB199)</f>
        <v/>
      </c>
      <c r="BC25" s="256">
        <f>MAX(0,'Cash Flow &amp; Valuation'!BC118-'Cash Flow &amp; Valuation'!BC121-'Cash Flow &amp; Valuation'!BC119-'Cash Flow &amp; Valuation'!BC120-'Cash Flow &amp; Valuation'!BC145-'Cash Flow &amp; Valuation'!BC158-'Cash Flow &amp; Valuation'!BC170-'Cash Flow &amp; Valuation'!BC183-'Cash Flow &amp; Valuation'!BC199)</f>
        <v/>
      </c>
      <c r="BD25" s="256">
        <f>MAX(0,'Cash Flow &amp; Valuation'!BD118-'Cash Flow &amp; Valuation'!BD121-'Cash Flow &amp; Valuation'!BD119-'Cash Flow &amp; Valuation'!BD120-'Cash Flow &amp; Valuation'!BD145-'Cash Flow &amp; Valuation'!BD158-'Cash Flow &amp; Valuation'!BD170-'Cash Flow &amp; Valuation'!BD183-'Cash Flow &amp; Valuation'!BD199)</f>
        <v/>
      </c>
      <c r="BE25" s="256">
        <f>MAX(0,'Cash Flow &amp; Valuation'!BE118-'Cash Flow &amp; Valuation'!BE121-'Cash Flow &amp; Valuation'!BE119-'Cash Flow &amp; Valuation'!BE120-'Cash Flow &amp; Valuation'!BE145-'Cash Flow &amp; Valuation'!BE158-'Cash Flow &amp; Valuation'!BE170-'Cash Flow &amp; Valuation'!BE183-'Cash Flow &amp; Valuation'!BE199)</f>
        <v/>
      </c>
      <c r="BF25" s="256">
        <f>MAX(0,'Cash Flow &amp; Valuation'!BF118-'Cash Flow &amp; Valuation'!BF121-'Cash Flow &amp; Valuation'!BF119-'Cash Flow &amp; Valuation'!BF120-'Cash Flow &amp; Valuation'!BF145-'Cash Flow &amp; Valuation'!BF158-'Cash Flow &amp; Valuation'!BF170-'Cash Flow &amp; Valuation'!BF183-'Cash Flow &amp; Valuation'!BF199)</f>
        <v/>
      </c>
      <c r="BG25" s="256">
        <f>MAX(0,'Cash Flow &amp; Valuation'!BG118-'Cash Flow &amp; Valuation'!BG121-'Cash Flow &amp; Valuation'!BG119-'Cash Flow &amp; Valuation'!BG120-'Cash Flow &amp; Valuation'!BG145-'Cash Flow &amp; Valuation'!BG158-'Cash Flow &amp; Valuation'!BG170-'Cash Flow &amp; Valuation'!BG183-'Cash Flow &amp; Valuation'!BG199)</f>
        <v/>
      </c>
      <c r="BH25" s="256">
        <f>MAX(0,'Cash Flow &amp; Valuation'!BH118-'Cash Flow &amp; Valuation'!BH121-'Cash Flow &amp; Valuation'!BH119-'Cash Flow &amp; Valuation'!BH120-'Cash Flow &amp; Valuation'!BH145-'Cash Flow &amp; Valuation'!BH158-'Cash Flow &amp; Valuation'!BH170-'Cash Flow &amp; Valuation'!BH183-'Cash Flow &amp; Valuation'!BH199)</f>
        <v/>
      </c>
      <c r="BI25" s="256">
        <f>MAX(0,'Cash Flow &amp; Valuation'!BI118-'Cash Flow &amp; Valuation'!BI121-'Cash Flow &amp; Valuation'!BI119-'Cash Flow &amp; Valuation'!BI120-'Cash Flow &amp; Valuation'!BI145-'Cash Flow &amp; Valuation'!BI158-'Cash Flow &amp; Valuation'!BI170-'Cash Flow &amp; Valuation'!BI183-'Cash Flow &amp; Valuation'!BI199)</f>
        <v/>
      </c>
      <c r="BJ25" s="256">
        <f>MAX(0,'Cash Flow &amp; Valuation'!BJ118-'Cash Flow &amp; Valuation'!BJ121-'Cash Flow &amp; Valuation'!BJ119-'Cash Flow &amp; Valuation'!BJ120-'Cash Flow &amp; Valuation'!BJ145-'Cash Flow &amp; Valuation'!BJ158-'Cash Flow &amp; Valuation'!BJ170-'Cash Flow &amp; Valuation'!BJ183-'Cash Flow &amp; Valuation'!BJ199)</f>
        <v/>
      </c>
      <c r="BK25" s="256">
        <f>MAX(0,'Cash Flow &amp; Valuation'!BK118-'Cash Flow &amp; Valuation'!BK121-'Cash Flow &amp; Valuation'!BK119-'Cash Flow &amp; Valuation'!BK120-'Cash Flow &amp; Valuation'!BK145-'Cash Flow &amp; Valuation'!BK158-'Cash Flow &amp; Valuation'!BK170-'Cash Flow &amp; Valuation'!BK183-'Cash Flow &amp; Valuation'!BK199)</f>
        <v/>
      </c>
      <c r="BL25" s="256">
        <f>MAX(0,'Cash Flow &amp; Valuation'!BL118-'Cash Flow &amp; Valuation'!BL121-'Cash Flow &amp; Valuation'!BL119-'Cash Flow &amp; Valuation'!BL120-'Cash Flow &amp; Valuation'!BL145-'Cash Flow &amp; Valuation'!BL158-'Cash Flow &amp; Valuation'!BL170-'Cash Flow &amp; Valuation'!BL183-'Cash Flow &amp; Valuation'!BL199)</f>
        <v/>
      </c>
      <c r="BM25" s="256">
        <f>MAX(0,'Cash Flow &amp; Valuation'!BM118-'Cash Flow &amp; Valuation'!BM121-'Cash Flow &amp; Valuation'!BM119-'Cash Flow &amp; Valuation'!BM120-'Cash Flow &amp; Valuation'!BM145-'Cash Flow &amp; Valuation'!BM158-'Cash Flow &amp; Valuation'!BM170-'Cash Flow &amp; Valuation'!BM183-'Cash Flow &amp; Valuation'!BM199)</f>
        <v/>
      </c>
      <c r="BN25" s="256">
        <f>MAX(0,'Cash Flow &amp; Valuation'!BN118-'Cash Flow &amp; Valuation'!BN121-'Cash Flow &amp; Valuation'!BN119-'Cash Flow &amp; Valuation'!BN120-'Cash Flow &amp; Valuation'!BN145-'Cash Flow &amp; Valuation'!BN158-'Cash Flow &amp; Valuation'!BN170-'Cash Flow &amp; Valuation'!BN183-'Cash Flow &amp; Valuation'!BN199)</f>
        <v/>
      </c>
      <c r="BO25" s="256">
        <f>MAX(0,'Cash Flow &amp; Valuation'!BO118-'Cash Flow &amp; Valuation'!BO121-'Cash Flow &amp; Valuation'!BO119-'Cash Flow &amp; Valuation'!BO120-'Cash Flow &amp; Valuation'!BO145-'Cash Flow &amp; Valuation'!BO158-'Cash Flow &amp; Valuation'!BO170-'Cash Flow &amp; Valuation'!BO183-'Cash Flow &amp; Valuation'!BO199)</f>
        <v/>
      </c>
      <c r="BP25" s="256">
        <f>MAX(0,'Cash Flow &amp; Valuation'!BP118-'Cash Flow &amp; Valuation'!BP121-'Cash Flow &amp; Valuation'!BP119-'Cash Flow &amp; Valuation'!BP120-'Cash Flow &amp; Valuation'!BP145-'Cash Flow &amp; Valuation'!BP158-'Cash Flow &amp; Valuation'!BP170-'Cash Flow &amp; Valuation'!BP183-'Cash Flow &amp; Valuation'!BP199)</f>
        <v/>
      </c>
      <c r="BQ25" s="256">
        <f>MAX(0,'Cash Flow &amp; Valuation'!BQ118-'Cash Flow &amp; Valuation'!BQ121-'Cash Flow &amp; Valuation'!BQ119-'Cash Flow &amp; Valuation'!BQ120-'Cash Flow &amp; Valuation'!BQ145-'Cash Flow &amp; Valuation'!BQ158-'Cash Flow &amp; Valuation'!BQ170-'Cash Flow &amp; Valuation'!BQ183-'Cash Flow &amp; Valuation'!BQ199)</f>
        <v/>
      </c>
      <c r="BR25" s="256">
        <f>MAX(0,'Cash Flow &amp; Valuation'!BR118-'Cash Flow &amp; Valuation'!BR121-'Cash Flow &amp; Valuation'!BR119-'Cash Flow &amp; Valuation'!BR120-'Cash Flow &amp; Valuation'!BR145-'Cash Flow &amp; Valuation'!BR158-'Cash Flow &amp; Valuation'!BR170-'Cash Flow &amp; Valuation'!BR183-'Cash Flow &amp; Valuation'!BR199)</f>
        <v/>
      </c>
      <c r="BS25" s="256">
        <f>MAX(0,'Cash Flow &amp; Valuation'!BS118-'Cash Flow &amp; Valuation'!BS121-'Cash Flow &amp; Valuation'!BS119-'Cash Flow &amp; Valuation'!BS120-'Cash Flow &amp; Valuation'!BS145-'Cash Flow &amp; Valuation'!BS158-'Cash Flow &amp; Valuation'!BS170-'Cash Flow &amp; Valuation'!BS183-'Cash Flow &amp; Valuation'!BS199)</f>
        <v/>
      </c>
      <c r="BT25" s="256">
        <f>MAX(0,'Cash Flow &amp; Valuation'!BT118-'Cash Flow &amp; Valuation'!BT121-'Cash Flow &amp; Valuation'!BT119-'Cash Flow &amp; Valuation'!BT120-'Cash Flow &amp; Valuation'!BT145-'Cash Flow &amp; Valuation'!BT158-'Cash Flow &amp; Valuation'!BT170-'Cash Flow &amp; Valuation'!BT183-'Cash Flow &amp; Valuation'!BT199)</f>
        <v/>
      </c>
      <c r="BU25" s="256">
        <f>MAX(0,'Cash Flow &amp; Valuation'!BU118-'Cash Flow &amp; Valuation'!BU121-'Cash Flow &amp; Valuation'!BU119-'Cash Flow &amp; Valuation'!BU120-'Cash Flow &amp; Valuation'!BU145-'Cash Flow &amp; Valuation'!BU158-'Cash Flow &amp; Valuation'!BU170-'Cash Flow &amp; Valuation'!BU183-'Cash Flow &amp; Valuation'!BU199)</f>
        <v/>
      </c>
      <c r="BV25" s="256">
        <f>MAX(0,'Cash Flow &amp; Valuation'!BV118-'Cash Flow &amp; Valuation'!BV121-'Cash Flow &amp; Valuation'!BV119-'Cash Flow &amp; Valuation'!BV120-'Cash Flow &amp; Valuation'!BV145-'Cash Flow &amp; Valuation'!BV158-'Cash Flow &amp; Valuation'!BV170-'Cash Flow &amp; Valuation'!BV183-'Cash Flow &amp; Valuation'!BV199)</f>
        <v/>
      </c>
      <c r="BW25" s="256">
        <f>MAX(0,'Cash Flow &amp; Valuation'!BW118-'Cash Flow &amp; Valuation'!BW121-'Cash Flow &amp; Valuation'!BW119-'Cash Flow &amp; Valuation'!BW120-'Cash Flow &amp; Valuation'!BW145-'Cash Flow &amp; Valuation'!BW158-'Cash Flow &amp; Valuation'!BW170-'Cash Flow &amp; Valuation'!BW183-'Cash Flow &amp; Valuation'!BW199)</f>
        <v/>
      </c>
      <c r="BX25" s="256">
        <f>MAX(0,'Cash Flow &amp; Valuation'!BX118-'Cash Flow &amp; Valuation'!BX121-'Cash Flow &amp; Valuation'!BX119-'Cash Flow &amp; Valuation'!BX120-'Cash Flow &amp; Valuation'!BX145-'Cash Flow &amp; Valuation'!BX158-'Cash Flow &amp; Valuation'!BX170-'Cash Flow &amp; Valuation'!BX183-'Cash Flow &amp; Valuation'!BX199)</f>
        <v/>
      </c>
      <c r="BY25" s="256">
        <f>MAX(0,'Cash Flow &amp; Valuation'!BY118-'Cash Flow &amp; Valuation'!BY121-'Cash Flow &amp; Valuation'!BY119-'Cash Flow &amp; Valuation'!BY120-'Cash Flow &amp; Valuation'!BY145-'Cash Flow &amp; Valuation'!BY158-'Cash Flow &amp; Valuation'!BY170-'Cash Flow &amp; Valuation'!BY183-'Cash Flow &amp; Valuation'!BY199)</f>
        <v/>
      </c>
      <c r="BZ25" s="256">
        <f>MAX(0,'Cash Flow &amp; Valuation'!BZ118-'Cash Flow &amp; Valuation'!BZ121-'Cash Flow &amp; Valuation'!BZ119-'Cash Flow &amp; Valuation'!BZ120-'Cash Flow &amp; Valuation'!BZ145-'Cash Flow &amp; Valuation'!BZ158-'Cash Flow &amp; Valuation'!BZ170-'Cash Flow &amp; Valuation'!BZ183-'Cash Flow &amp; Valuation'!BZ199)</f>
        <v/>
      </c>
      <c r="CA25" s="256">
        <f>MAX(0,'Cash Flow &amp; Valuation'!CA118-'Cash Flow &amp; Valuation'!CA121-'Cash Flow &amp; Valuation'!CA119-'Cash Flow &amp; Valuation'!CA120-'Cash Flow &amp; Valuation'!CA145-'Cash Flow &amp; Valuation'!CA158-'Cash Flow &amp; Valuation'!CA170-'Cash Flow &amp; Valuation'!CA183-'Cash Flow &amp; Valuation'!CA199)</f>
        <v/>
      </c>
      <c r="CB25" s="256">
        <f>MAX(0,'Cash Flow &amp; Valuation'!CB118-'Cash Flow &amp; Valuation'!CB121-'Cash Flow &amp; Valuation'!CB119-'Cash Flow &amp; Valuation'!CB120-'Cash Flow &amp; Valuation'!CB145-'Cash Flow &amp; Valuation'!CB158-'Cash Flow &amp; Valuation'!CB170-'Cash Flow &amp; Valuation'!CB183-'Cash Flow &amp; Valuation'!CB199)</f>
        <v/>
      </c>
      <c r="CC25" s="256">
        <f>MAX(0,'Cash Flow &amp; Valuation'!CC118-'Cash Flow &amp; Valuation'!CC121-'Cash Flow &amp; Valuation'!CC119-'Cash Flow &amp; Valuation'!CC120-'Cash Flow &amp; Valuation'!CC145-'Cash Flow &amp; Valuation'!CC158-'Cash Flow &amp; Valuation'!CC170-'Cash Flow &amp; Valuation'!CC183-'Cash Flow &amp; Valuation'!CC199)</f>
        <v/>
      </c>
      <c r="CD25" s="256">
        <f>MAX(0,'Cash Flow &amp; Valuation'!CD118-'Cash Flow &amp; Valuation'!CD121-'Cash Flow &amp; Valuation'!CD119-'Cash Flow &amp; Valuation'!CD120-'Cash Flow &amp; Valuation'!CD145-'Cash Flow &amp; Valuation'!CD158-'Cash Flow &amp; Valuation'!CD170-'Cash Flow &amp; Valuation'!CD183-'Cash Flow &amp; Valuation'!CD199)</f>
        <v/>
      </c>
      <c r="CE25" s="256">
        <f>MAX(0,'Cash Flow &amp; Valuation'!CE118-'Cash Flow &amp; Valuation'!CE121-'Cash Flow &amp; Valuation'!CE119-'Cash Flow &amp; Valuation'!CE120-'Cash Flow &amp; Valuation'!CE145-'Cash Flow &amp; Valuation'!CE158-'Cash Flow &amp; Valuation'!CE170-'Cash Flow &amp; Valuation'!CE183-'Cash Flow &amp; Valuation'!CE199)</f>
        <v/>
      </c>
      <c r="CF25" s="256">
        <f>MAX(0,'Cash Flow &amp; Valuation'!CF118-'Cash Flow &amp; Valuation'!CF121-'Cash Flow &amp; Valuation'!CF119-'Cash Flow &amp; Valuation'!CF120-'Cash Flow &amp; Valuation'!CF145-'Cash Flow &amp; Valuation'!CF158-'Cash Flow &amp; Valuation'!CF170-'Cash Flow &amp; Valuation'!CF183-'Cash Flow &amp; Valuation'!CF199)</f>
        <v/>
      </c>
      <c r="CG25" s="256">
        <f>MAX(0,'Cash Flow &amp; Valuation'!CG118-'Cash Flow &amp; Valuation'!CG121-'Cash Flow &amp; Valuation'!CG119-'Cash Flow &amp; Valuation'!CG120-'Cash Flow &amp; Valuation'!CG145-'Cash Flow &amp; Valuation'!CG158-'Cash Flow &amp; Valuation'!CG170-'Cash Flow &amp; Valuation'!CG183-'Cash Flow &amp; Valuation'!CG199)</f>
        <v/>
      </c>
      <c r="CH25" s="256">
        <f>MAX(0,'Cash Flow &amp; Valuation'!CH118-'Cash Flow &amp; Valuation'!CH121-'Cash Flow &amp; Valuation'!CH119-'Cash Flow &amp; Valuation'!CH120-'Cash Flow &amp; Valuation'!CH145-'Cash Flow &amp; Valuation'!CH158-'Cash Flow &amp; Valuation'!CH170-'Cash Flow &amp; Valuation'!CH183-'Cash Flow &amp; Valuation'!CH199)</f>
        <v/>
      </c>
      <c r="CI25" s="256">
        <f>MAX(0,'Cash Flow &amp; Valuation'!CI118-'Cash Flow &amp; Valuation'!CI121-'Cash Flow &amp; Valuation'!CI119-'Cash Flow &amp; Valuation'!CI120-'Cash Flow &amp; Valuation'!CI145-'Cash Flow &amp; Valuation'!CI158-'Cash Flow &amp; Valuation'!CI170-'Cash Flow &amp; Valuation'!CI183-'Cash Flow &amp; Valuation'!CI199)</f>
        <v/>
      </c>
      <c r="CJ25" s="256">
        <f>MAX(0,'Cash Flow &amp; Valuation'!CJ118-'Cash Flow &amp; Valuation'!CJ121-'Cash Flow &amp; Valuation'!CJ119-'Cash Flow &amp; Valuation'!CJ120-'Cash Flow &amp; Valuation'!CJ145-'Cash Flow &amp; Valuation'!CJ158-'Cash Flow &amp; Valuation'!CJ170-'Cash Flow &amp; Valuation'!CJ183-'Cash Flow &amp; Valuation'!CJ199)</f>
        <v/>
      </c>
      <c r="CK25" s="256">
        <f>MAX(0,'Cash Flow &amp; Valuation'!CK118-'Cash Flow &amp; Valuation'!CK121-'Cash Flow &amp; Valuation'!CK119-'Cash Flow &amp; Valuation'!CK120-'Cash Flow &amp; Valuation'!CK145-'Cash Flow &amp; Valuation'!CK158-'Cash Flow &amp; Valuation'!CK170-'Cash Flow &amp; Valuation'!CK183-'Cash Flow &amp; Valuation'!CK199)</f>
        <v/>
      </c>
      <c r="CL25" s="256">
        <f>MAX(0,'Cash Flow &amp; Valuation'!CL118-'Cash Flow &amp; Valuation'!CL121-'Cash Flow &amp; Valuation'!CL119-'Cash Flow &amp; Valuation'!CL120-'Cash Flow &amp; Valuation'!CL145-'Cash Flow &amp; Valuation'!CL158-'Cash Flow &amp; Valuation'!CL170-'Cash Flow &amp; Valuation'!CL183-'Cash Flow &amp; Valuation'!CL199)</f>
        <v/>
      </c>
      <c r="CM25" s="256">
        <f>MAX(0,'Cash Flow &amp; Valuation'!CM118-'Cash Flow &amp; Valuation'!CM121-'Cash Flow &amp; Valuation'!CM119-'Cash Flow &amp; Valuation'!CM120-'Cash Flow &amp; Valuation'!CM145-'Cash Flow &amp; Valuation'!CM158-'Cash Flow &amp; Valuation'!CM170-'Cash Flow &amp; Valuation'!CM183-'Cash Flow &amp; Valuation'!CM199)</f>
        <v/>
      </c>
      <c r="CN25" s="256">
        <f>MAX(0,'Cash Flow &amp; Valuation'!CN118-'Cash Flow &amp; Valuation'!CN121-'Cash Flow &amp; Valuation'!CN119-'Cash Flow &amp; Valuation'!CN120-'Cash Flow &amp; Valuation'!CN145-'Cash Flow &amp; Valuation'!CN158-'Cash Flow &amp; Valuation'!CN170-'Cash Flow &amp; Valuation'!CN183-'Cash Flow &amp; Valuation'!CN199)</f>
        <v/>
      </c>
      <c r="CO25" s="256">
        <f>MAX(0,'Cash Flow &amp; Valuation'!CO118-'Cash Flow &amp; Valuation'!CO121-'Cash Flow &amp; Valuation'!CO119-'Cash Flow &amp; Valuation'!CO120-'Cash Flow &amp; Valuation'!CO145-'Cash Flow &amp; Valuation'!CO158-'Cash Flow &amp; Valuation'!CO170-'Cash Flow &amp; Valuation'!CO183-'Cash Flow &amp; Valuation'!CO199)</f>
        <v/>
      </c>
      <c r="CP25" s="256">
        <f>MAX(0,'Cash Flow &amp; Valuation'!CP118-'Cash Flow &amp; Valuation'!CP121-'Cash Flow &amp; Valuation'!CP119-'Cash Flow &amp; Valuation'!CP120-'Cash Flow &amp; Valuation'!CP145-'Cash Flow &amp; Valuation'!CP158-'Cash Flow &amp; Valuation'!CP170-'Cash Flow &amp; Valuation'!CP183-'Cash Flow &amp; Valuation'!CP199)</f>
        <v/>
      </c>
      <c r="CQ25" s="256">
        <f>MAX(0,'Cash Flow &amp; Valuation'!CQ118-'Cash Flow &amp; Valuation'!CQ121-'Cash Flow &amp; Valuation'!CQ119-'Cash Flow &amp; Valuation'!CQ120-'Cash Flow &amp; Valuation'!CQ145-'Cash Flow &amp; Valuation'!CQ158-'Cash Flow &amp; Valuation'!CQ170-'Cash Flow &amp; Valuation'!CQ183-'Cash Flow &amp; Valuation'!CQ199)</f>
        <v/>
      </c>
      <c r="CR25" s="256">
        <f>MAX(0,'Cash Flow &amp; Valuation'!CR118-'Cash Flow &amp; Valuation'!CR121-'Cash Flow &amp; Valuation'!CR119-'Cash Flow &amp; Valuation'!CR120-'Cash Flow &amp; Valuation'!CR145-'Cash Flow &amp; Valuation'!CR158-'Cash Flow &amp; Valuation'!CR170-'Cash Flow &amp; Valuation'!CR183-'Cash Flow &amp; Valuation'!CR199)</f>
        <v/>
      </c>
      <c r="CS25" s="256">
        <f>MAX(0,'Cash Flow &amp; Valuation'!CS118-'Cash Flow &amp; Valuation'!CS121-'Cash Flow &amp; Valuation'!CS119-'Cash Flow &amp; Valuation'!CS120-'Cash Flow &amp; Valuation'!CS145-'Cash Flow &amp; Valuation'!CS158-'Cash Flow &amp; Valuation'!CS170-'Cash Flow &amp; Valuation'!CS183-'Cash Flow &amp; Valuation'!CS199)</f>
        <v/>
      </c>
      <c r="CT25" s="256">
        <f>MAX(0,'Cash Flow &amp; Valuation'!CT118-'Cash Flow &amp; Valuation'!CT121-'Cash Flow &amp; Valuation'!CT119-'Cash Flow &amp; Valuation'!CT120-'Cash Flow &amp; Valuation'!CT145-'Cash Flow &amp; Valuation'!CT158-'Cash Flow &amp; Valuation'!CT170-'Cash Flow &amp; Valuation'!CT183-'Cash Flow &amp; Valuation'!CT199)</f>
        <v/>
      </c>
      <c r="CU25" s="256">
        <f>MAX(0,'Cash Flow &amp; Valuation'!CU118-'Cash Flow &amp; Valuation'!CU121-'Cash Flow &amp; Valuation'!CU119-'Cash Flow &amp; Valuation'!CU120-'Cash Flow &amp; Valuation'!CU145-'Cash Flow &amp; Valuation'!CU158-'Cash Flow &amp; Valuation'!CU170-'Cash Flow &amp; Valuation'!CU183-'Cash Flow &amp; Valuation'!CU199)</f>
        <v/>
      </c>
      <c r="CV25" s="256">
        <f>MAX(0,'Cash Flow &amp; Valuation'!CV118-'Cash Flow &amp; Valuation'!CV121-'Cash Flow &amp; Valuation'!CV119-'Cash Flow &amp; Valuation'!CV120-'Cash Flow &amp; Valuation'!CV145-'Cash Flow &amp; Valuation'!CV158-'Cash Flow &amp; Valuation'!CV170-'Cash Flow &amp; Valuation'!CV183-'Cash Flow &amp; Valuation'!CV199)</f>
        <v/>
      </c>
      <c r="CW25" s="256">
        <f>MAX(0,'Cash Flow &amp; Valuation'!CW118-'Cash Flow &amp; Valuation'!CW121-'Cash Flow &amp; Valuation'!CW119-'Cash Flow &amp; Valuation'!CW120-'Cash Flow &amp; Valuation'!CW145-'Cash Flow &amp; Valuation'!CW158-'Cash Flow &amp; Valuation'!CW170-'Cash Flow &amp; Valuation'!CW183-'Cash Flow &amp; Valuation'!CW199)</f>
        <v/>
      </c>
      <c r="CX25" s="256">
        <f>MAX(0,'Cash Flow &amp; Valuation'!CX118-'Cash Flow &amp; Valuation'!CX121-'Cash Flow &amp; Valuation'!CX119-'Cash Flow &amp; Valuation'!CX120-'Cash Flow &amp; Valuation'!CX145-'Cash Flow &amp; Valuation'!CX158-'Cash Flow &amp; Valuation'!CX170-'Cash Flow &amp; Valuation'!CX183-'Cash Flow &amp; Valuation'!CX199)</f>
        <v/>
      </c>
      <c r="CY25" s="256">
        <f>MAX(0,'Cash Flow &amp; Valuation'!CY118-'Cash Flow &amp; Valuation'!CY121-'Cash Flow &amp; Valuation'!CY119-'Cash Flow &amp; Valuation'!CY120-'Cash Flow &amp; Valuation'!CY145-'Cash Flow &amp; Valuation'!CY158-'Cash Flow &amp; Valuation'!CY170-'Cash Flow &amp; Valuation'!CY183-'Cash Flow &amp; Valuation'!CY199)</f>
        <v/>
      </c>
      <c r="CZ25" s="256">
        <f>MAX(0,'Cash Flow &amp; Valuation'!CZ118-'Cash Flow &amp; Valuation'!CZ121-'Cash Flow &amp; Valuation'!CZ119-'Cash Flow &amp; Valuation'!CZ120-'Cash Flow &amp; Valuation'!CZ145-'Cash Flow &amp; Valuation'!CZ158-'Cash Flow &amp; Valuation'!CZ170-'Cash Flow &amp; Valuation'!CZ183-'Cash Flow &amp; Valuation'!CZ199)</f>
        <v/>
      </c>
      <c r="DA25" s="256">
        <f>MAX(0,'Cash Flow &amp; Valuation'!DA118-'Cash Flow &amp; Valuation'!DA121-'Cash Flow &amp; Valuation'!DA119-'Cash Flow &amp; Valuation'!DA120-'Cash Flow &amp; Valuation'!DA145-'Cash Flow &amp; Valuation'!DA158-'Cash Flow &amp; Valuation'!DA170-'Cash Flow &amp; Valuation'!DA183-'Cash Flow &amp; Valuation'!DA199)</f>
        <v/>
      </c>
      <c r="DB25" s="256">
        <f>MAX(0,'Cash Flow &amp; Valuation'!DB118-'Cash Flow &amp; Valuation'!DB121-'Cash Flow &amp; Valuation'!DB119-'Cash Flow &amp; Valuation'!DB120-'Cash Flow &amp; Valuation'!DB145-'Cash Flow &amp; Valuation'!DB158-'Cash Flow &amp; Valuation'!DB170-'Cash Flow &amp; Valuation'!DB183-'Cash Flow &amp; Valuation'!DB199)</f>
        <v/>
      </c>
    </row>
    <row r="26">
      <c r="E26" s="255" t="inlineStr">
        <is>
          <t>Special Mining Tax</t>
        </is>
      </c>
      <c r="H26" s="231" t="inlineStr">
        <is>
          <t>Special Mining Tax = rate x base; deductible against the corporate income-tax base (Section 22.4, p.456).</t>
        </is>
      </c>
      <c r="AA26" s="256">
        <f>$F$24*AA25</f>
        <v/>
      </c>
      <c r="AB26" s="256">
        <f>$F$24*AB25</f>
        <v/>
      </c>
      <c r="AC26" s="256">
        <f>$F$24*AC25</f>
        <v/>
      </c>
      <c r="AD26" s="256">
        <f>$F$24*AD25</f>
        <v/>
      </c>
      <c r="AE26" s="256">
        <f>$F$24*AE25</f>
        <v/>
      </c>
      <c r="AF26" s="256">
        <f>$F$24*AF25</f>
        <v/>
      </c>
      <c r="AG26" s="256">
        <f>$F$24*AG25</f>
        <v/>
      </c>
      <c r="AH26" s="256">
        <f>$F$24*AH25</f>
        <v/>
      </c>
      <c r="AI26" s="256">
        <f>$F$24*AI25</f>
        <v/>
      </c>
      <c r="AJ26" s="256">
        <f>$F$24*AJ25</f>
        <v/>
      </c>
      <c r="AK26" s="256">
        <f>$F$24*AK25</f>
        <v/>
      </c>
      <c r="AL26" s="256">
        <f>$F$24*AL25</f>
        <v/>
      </c>
      <c r="AM26" s="256">
        <f>$F$24*AM25</f>
        <v/>
      </c>
      <c r="AN26" s="256">
        <f>$F$24*AN25</f>
        <v/>
      </c>
      <c r="AO26" s="256">
        <f>$F$24*AO25</f>
        <v/>
      </c>
      <c r="AP26" s="256">
        <f>$F$24*AP25</f>
        <v/>
      </c>
      <c r="AQ26" s="256">
        <f>$F$24*AQ25</f>
        <v/>
      </c>
      <c r="AR26" s="256">
        <f>$F$24*AR25</f>
        <v/>
      </c>
      <c r="AS26" s="256">
        <f>$F$24*AS25</f>
        <v/>
      </c>
      <c r="AT26" s="256">
        <f>$F$24*AT25</f>
        <v/>
      </c>
      <c r="AU26" s="256">
        <f>$F$24*AU25</f>
        <v/>
      </c>
      <c r="AV26" s="256">
        <f>$F$24*AV25</f>
        <v/>
      </c>
      <c r="AW26" s="256">
        <f>$F$24*AW25</f>
        <v/>
      </c>
      <c r="AX26" s="256">
        <f>$F$24*AX25</f>
        <v/>
      </c>
      <c r="AY26" s="256">
        <f>$F$24*AY25</f>
        <v/>
      </c>
      <c r="AZ26" s="256">
        <f>$F$24*AZ25</f>
        <v/>
      </c>
      <c r="BA26" s="256">
        <f>$F$24*BA25</f>
        <v/>
      </c>
      <c r="BB26" s="256">
        <f>$F$24*BB25</f>
        <v/>
      </c>
      <c r="BC26" s="256">
        <f>$F$24*BC25</f>
        <v/>
      </c>
      <c r="BD26" s="256">
        <f>$F$24*BD25</f>
        <v/>
      </c>
      <c r="BE26" s="256">
        <f>$F$24*BE25</f>
        <v/>
      </c>
      <c r="BF26" s="256">
        <f>$F$24*BF25</f>
        <v/>
      </c>
      <c r="BG26" s="256">
        <f>$F$24*BG25</f>
        <v/>
      </c>
      <c r="BH26" s="256">
        <f>$F$24*BH25</f>
        <v/>
      </c>
      <c r="BI26" s="256">
        <f>$F$24*BI25</f>
        <v/>
      </c>
      <c r="BJ26" s="256">
        <f>$F$24*BJ25</f>
        <v/>
      </c>
      <c r="BK26" s="256">
        <f>$F$24*BK25</f>
        <v/>
      </c>
      <c r="BL26" s="256">
        <f>$F$24*BL25</f>
        <v/>
      </c>
      <c r="BM26" s="256">
        <f>$F$24*BM25</f>
        <v/>
      </c>
      <c r="BN26" s="256">
        <f>$F$24*BN25</f>
        <v/>
      </c>
      <c r="BO26" s="256">
        <f>$F$24*BO25</f>
        <v/>
      </c>
      <c r="BP26" s="256">
        <f>$F$24*BP25</f>
        <v/>
      </c>
      <c r="BQ26" s="256">
        <f>$F$24*BQ25</f>
        <v/>
      </c>
      <c r="BR26" s="256">
        <f>$F$24*BR25</f>
        <v/>
      </c>
      <c r="BS26" s="256">
        <f>$F$24*BS25</f>
        <v/>
      </c>
      <c r="BT26" s="256">
        <f>$F$24*BT25</f>
        <v/>
      </c>
      <c r="BU26" s="256">
        <f>$F$24*BU25</f>
        <v/>
      </c>
      <c r="BV26" s="256">
        <f>$F$24*BV25</f>
        <v/>
      </c>
      <c r="BW26" s="256">
        <f>$F$24*BW25</f>
        <v/>
      </c>
      <c r="BX26" s="256">
        <f>$F$24*BX25</f>
        <v/>
      </c>
      <c r="BY26" s="256">
        <f>$F$24*BY25</f>
        <v/>
      </c>
      <c r="BZ26" s="256">
        <f>$F$24*BZ25</f>
        <v/>
      </c>
      <c r="CA26" s="256">
        <f>$F$24*CA25</f>
        <v/>
      </c>
      <c r="CB26" s="256">
        <f>$F$24*CB25</f>
        <v/>
      </c>
      <c r="CC26" s="256">
        <f>$F$24*CC25</f>
        <v/>
      </c>
      <c r="CD26" s="256">
        <f>$F$24*CD25</f>
        <v/>
      </c>
      <c r="CE26" s="256">
        <f>$F$24*CE25</f>
        <v/>
      </c>
      <c r="CF26" s="256">
        <f>$F$24*CF25</f>
        <v/>
      </c>
      <c r="CG26" s="256">
        <f>$F$24*CG25</f>
        <v/>
      </c>
      <c r="CH26" s="256">
        <f>$F$24*CH25</f>
        <v/>
      </c>
      <c r="CI26" s="256">
        <f>$F$24*CI25</f>
        <v/>
      </c>
      <c r="CJ26" s="256">
        <f>$F$24*CJ25</f>
        <v/>
      </c>
      <c r="CK26" s="256">
        <f>$F$24*CK25</f>
        <v/>
      </c>
      <c r="CL26" s="256">
        <f>$F$24*CL25</f>
        <v/>
      </c>
      <c r="CM26" s="256">
        <f>$F$24*CM25</f>
        <v/>
      </c>
      <c r="CN26" s="256">
        <f>$F$24*CN25</f>
        <v/>
      </c>
      <c r="CO26" s="256">
        <f>$F$24*CO25</f>
        <v/>
      </c>
      <c r="CP26" s="256">
        <f>$F$24*CP25</f>
        <v/>
      </c>
      <c r="CQ26" s="256">
        <f>$F$24*CQ25</f>
        <v/>
      </c>
      <c r="CR26" s="256">
        <f>$F$24*CR25</f>
        <v/>
      </c>
      <c r="CS26" s="256">
        <f>$F$24*CS25</f>
        <v/>
      </c>
      <c r="CT26" s="256">
        <f>$F$24*CT25</f>
        <v/>
      </c>
      <c r="CU26" s="256">
        <f>$F$24*CU25</f>
        <v/>
      </c>
      <c r="CV26" s="256">
        <f>$F$24*CV25</f>
        <v/>
      </c>
      <c r="CW26" s="256">
        <f>$F$24*CW25</f>
        <v/>
      </c>
      <c r="CX26" s="256">
        <f>$F$24*CX25</f>
        <v/>
      </c>
      <c r="CY26" s="256">
        <f>$F$24*CY25</f>
        <v/>
      </c>
      <c r="CZ26" s="256">
        <f>$F$24*CZ25</f>
        <v/>
      </c>
      <c r="DA26" s="256">
        <f>$F$24*DA25</f>
        <v/>
      </c>
      <c r="DB26" s="256">
        <f>$F$24*DB25</f>
        <v/>
      </c>
    </row>
    <row r="28">
      <c r="E28" s="213" t="inlineStr">
        <is>
          <t>Corporate income tax rate</t>
        </is>
      </c>
      <c r="F28" s="261" t="n">
        <v>0.3</v>
      </c>
      <c r="H28" s="231" t="inlineStr">
        <is>
          <t>Mexican corporate income tax 30% (Ley del ISR Art. 9; ties statutory) (Section 22.4, p.456).</t>
        </is>
      </c>
    </row>
    <row r="29">
      <c r="E29" s="255" t="inlineStr">
        <is>
          <t>Income-tax base (after depreciation, royalties, Special Mining Tax and losses)</t>
        </is>
      </c>
      <c r="H29" s="231" t="inlineStr">
        <is>
          <t>Taxable income after tax depreciation and loss carry-forwards (Cash Flow &amp; Valuation row 297) less the deductible Special Mining Tax and less employee profit sharing paid in the year (Ley del ISR Article 9 fraccion I; zero at the default 0% profit-sharing rate); royalties and operating costs are already deducted in earnings (Section 22.4, p.456).</t>
        </is>
      </c>
      <c r="AA29" s="256">
        <f>MAX(0,'Cash Flow &amp; Valuation'!AA297-AA26-AA35)</f>
        <v/>
      </c>
      <c r="AB29" s="256">
        <f>MAX(0,'Cash Flow &amp; Valuation'!AB297-AB26-AB35)</f>
        <v/>
      </c>
      <c r="AC29" s="256">
        <f>MAX(0,'Cash Flow &amp; Valuation'!AC297-AC26-AC35)</f>
        <v/>
      </c>
      <c r="AD29" s="256">
        <f>MAX(0,'Cash Flow &amp; Valuation'!AD297-AD26-AD35)</f>
        <v/>
      </c>
      <c r="AE29" s="256">
        <f>MAX(0,'Cash Flow &amp; Valuation'!AE297-AE26-AE35)</f>
        <v/>
      </c>
      <c r="AF29" s="256">
        <f>MAX(0,'Cash Flow &amp; Valuation'!AF297-AF26-AF35)</f>
        <v/>
      </c>
      <c r="AG29" s="256">
        <f>MAX(0,'Cash Flow &amp; Valuation'!AG297-AG26-AG35)</f>
        <v/>
      </c>
      <c r="AH29" s="256">
        <f>MAX(0,'Cash Flow &amp; Valuation'!AH297-AH26-AH35)</f>
        <v/>
      </c>
      <c r="AI29" s="256">
        <f>MAX(0,'Cash Flow &amp; Valuation'!AI297-AI26-AI35)</f>
        <v/>
      </c>
      <c r="AJ29" s="256">
        <f>MAX(0,'Cash Flow &amp; Valuation'!AJ297-AJ26-AJ35)</f>
        <v/>
      </c>
      <c r="AK29" s="256">
        <f>MAX(0,'Cash Flow &amp; Valuation'!AK297-AK26-AK35)</f>
        <v/>
      </c>
      <c r="AL29" s="256">
        <f>MAX(0,'Cash Flow &amp; Valuation'!AL297-AL26-AL35)</f>
        <v/>
      </c>
      <c r="AM29" s="256">
        <f>MAX(0,'Cash Flow &amp; Valuation'!AM297-AM26-AM35)</f>
        <v/>
      </c>
      <c r="AN29" s="256">
        <f>MAX(0,'Cash Flow &amp; Valuation'!AN297-AN26-AN35)</f>
        <v/>
      </c>
      <c r="AO29" s="256">
        <f>MAX(0,'Cash Flow &amp; Valuation'!AO297-AO26-AO35)</f>
        <v/>
      </c>
      <c r="AP29" s="256">
        <f>MAX(0,'Cash Flow &amp; Valuation'!AP297-AP26-AP35)</f>
        <v/>
      </c>
      <c r="AQ29" s="256">
        <f>MAX(0,'Cash Flow &amp; Valuation'!AQ297-AQ26-AQ35)</f>
        <v/>
      </c>
      <c r="AR29" s="256">
        <f>MAX(0,'Cash Flow &amp; Valuation'!AR297-AR26-AR35)</f>
        <v/>
      </c>
      <c r="AS29" s="256">
        <f>MAX(0,'Cash Flow &amp; Valuation'!AS297-AS26-AS35)</f>
        <v/>
      </c>
      <c r="AT29" s="256">
        <f>MAX(0,'Cash Flow &amp; Valuation'!AT297-AT26-AT35)</f>
        <v/>
      </c>
      <c r="AU29" s="256">
        <f>MAX(0,'Cash Flow &amp; Valuation'!AU297-AU26-AU35)</f>
        <v/>
      </c>
      <c r="AV29" s="256">
        <f>MAX(0,'Cash Flow &amp; Valuation'!AV297-AV26-AV35)</f>
        <v/>
      </c>
      <c r="AW29" s="256">
        <f>MAX(0,'Cash Flow &amp; Valuation'!AW297-AW26-AW35)</f>
        <v/>
      </c>
      <c r="AX29" s="256">
        <f>MAX(0,'Cash Flow &amp; Valuation'!AX297-AX26-AX35)</f>
        <v/>
      </c>
      <c r="AY29" s="256">
        <f>MAX(0,'Cash Flow &amp; Valuation'!AY297-AY26-AY35)</f>
        <v/>
      </c>
      <c r="AZ29" s="256">
        <f>MAX(0,'Cash Flow &amp; Valuation'!AZ297-AZ26-AZ35)</f>
        <v/>
      </c>
      <c r="BA29" s="256">
        <f>MAX(0,'Cash Flow &amp; Valuation'!BA297-BA26-BA35)</f>
        <v/>
      </c>
      <c r="BB29" s="256">
        <f>MAX(0,'Cash Flow &amp; Valuation'!BB297-BB26-BB35)</f>
        <v/>
      </c>
      <c r="BC29" s="256">
        <f>MAX(0,'Cash Flow &amp; Valuation'!BC297-BC26-BC35)</f>
        <v/>
      </c>
      <c r="BD29" s="256">
        <f>MAX(0,'Cash Flow &amp; Valuation'!BD297-BD26-BD35)</f>
        <v/>
      </c>
      <c r="BE29" s="256">
        <f>MAX(0,'Cash Flow &amp; Valuation'!BE297-BE26-BE35)</f>
        <v/>
      </c>
      <c r="BF29" s="256">
        <f>MAX(0,'Cash Flow &amp; Valuation'!BF297-BF26-BF35)</f>
        <v/>
      </c>
      <c r="BG29" s="256">
        <f>MAX(0,'Cash Flow &amp; Valuation'!BG297-BG26-BG35)</f>
        <v/>
      </c>
      <c r="BH29" s="256">
        <f>MAX(0,'Cash Flow &amp; Valuation'!BH297-BH26-BH35)</f>
        <v/>
      </c>
      <c r="BI29" s="256">
        <f>MAX(0,'Cash Flow &amp; Valuation'!BI297-BI26-BI35)</f>
        <v/>
      </c>
      <c r="BJ29" s="256">
        <f>MAX(0,'Cash Flow &amp; Valuation'!BJ297-BJ26-BJ35)</f>
        <v/>
      </c>
      <c r="BK29" s="256">
        <f>MAX(0,'Cash Flow &amp; Valuation'!BK297-BK26-BK35)</f>
        <v/>
      </c>
      <c r="BL29" s="256">
        <f>MAX(0,'Cash Flow &amp; Valuation'!BL297-BL26-BL35)</f>
        <v/>
      </c>
      <c r="BM29" s="256">
        <f>MAX(0,'Cash Flow &amp; Valuation'!BM297-BM26-BM35)</f>
        <v/>
      </c>
      <c r="BN29" s="256">
        <f>MAX(0,'Cash Flow &amp; Valuation'!BN297-BN26-BN35)</f>
        <v/>
      </c>
      <c r="BO29" s="256">
        <f>MAX(0,'Cash Flow &amp; Valuation'!BO297-BO26-BO35)</f>
        <v/>
      </c>
      <c r="BP29" s="256">
        <f>MAX(0,'Cash Flow &amp; Valuation'!BP297-BP26-BP35)</f>
        <v/>
      </c>
      <c r="BQ29" s="256">
        <f>MAX(0,'Cash Flow &amp; Valuation'!BQ297-BQ26-BQ35)</f>
        <v/>
      </c>
      <c r="BR29" s="256">
        <f>MAX(0,'Cash Flow &amp; Valuation'!BR297-BR26-BR35)</f>
        <v/>
      </c>
      <c r="BS29" s="256">
        <f>MAX(0,'Cash Flow &amp; Valuation'!BS297-BS26-BS35)</f>
        <v/>
      </c>
      <c r="BT29" s="256">
        <f>MAX(0,'Cash Flow &amp; Valuation'!BT297-BT26-BT35)</f>
        <v/>
      </c>
      <c r="BU29" s="256">
        <f>MAX(0,'Cash Flow &amp; Valuation'!BU297-BU26-BU35)</f>
        <v/>
      </c>
      <c r="BV29" s="256">
        <f>MAX(0,'Cash Flow &amp; Valuation'!BV297-BV26-BV35)</f>
        <v/>
      </c>
      <c r="BW29" s="256">
        <f>MAX(0,'Cash Flow &amp; Valuation'!BW297-BW26-BW35)</f>
        <v/>
      </c>
      <c r="BX29" s="256">
        <f>MAX(0,'Cash Flow &amp; Valuation'!BX297-BX26-BX35)</f>
        <v/>
      </c>
      <c r="BY29" s="256">
        <f>MAX(0,'Cash Flow &amp; Valuation'!BY297-BY26-BY35)</f>
        <v/>
      </c>
      <c r="BZ29" s="256">
        <f>MAX(0,'Cash Flow &amp; Valuation'!BZ297-BZ26-BZ35)</f>
        <v/>
      </c>
      <c r="CA29" s="256">
        <f>MAX(0,'Cash Flow &amp; Valuation'!CA297-CA26-CA35)</f>
        <v/>
      </c>
      <c r="CB29" s="256">
        <f>MAX(0,'Cash Flow &amp; Valuation'!CB297-CB26-CB35)</f>
        <v/>
      </c>
      <c r="CC29" s="256">
        <f>MAX(0,'Cash Flow &amp; Valuation'!CC297-CC26-CC35)</f>
        <v/>
      </c>
      <c r="CD29" s="256">
        <f>MAX(0,'Cash Flow &amp; Valuation'!CD297-CD26-CD35)</f>
        <v/>
      </c>
      <c r="CE29" s="256">
        <f>MAX(0,'Cash Flow &amp; Valuation'!CE297-CE26-CE35)</f>
        <v/>
      </c>
      <c r="CF29" s="256">
        <f>MAX(0,'Cash Flow &amp; Valuation'!CF297-CF26-CF35)</f>
        <v/>
      </c>
      <c r="CG29" s="256">
        <f>MAX(0,'Cash Flow &amp; Valuation'!CG297-CG26-CG35)</f>
        <v/>
      </c>
      <c r="CH29" s="256">
        <f>MAX(0,'Cash Flow &amp; Valuation'!CH297-CH26-CH35)</f>
        <v/>
      </c>
      <c r="CI29" s="256">
        <f>MAX(0,'Cash Flow &amp; Valuation'!CI297-CI26-CI35)</f>
        <v/>
      </c>
      <c r="CJ29" s="256">
        <f>MAX(0,'Cash Flow &amp; Valuation'!CJ297-CJ26-CJ35)</f>
        <v/>
      </c>
      <c r="CK29" s="256">
        <f>MAX(0,'Cash Flow &amp; Valuation'!CK297-CK26-CK35)</f>
        <v/>
      </c>
      <c r="CL29" s="256">
        <f>MAX(0,'Cash Flow &amp; Valuation'!CL297-CL26-CL35)</f>
        <v/>
      </c>
      <c r="CM29" s="256">
        <f>MAX(0,'Cash Flow &amp; Valuation'!CM297-CM26-CM35)</f>
        <v/>
      </c>
      <c r="CN29" s="256">
        <f>MAX(0,'Cash Flow &amp; Valuation'!CN297-CN26-CN35)</f>
        <v/>
      </c>
      <c r="CO29" s="256">
        <f>MAX(0,'Cash Flow &amp; Valuation'!CO297-CO26-CO35)</f>
        <v/>
      </c>
      <c r="CP29" s="256">
        <f>MAX(0,'Cash Flow &amp; Valuation'!CP297-CP26-CP35)</f>
        <v/>
      </c>
      <c r="CQ29" s="256">
        <f>MAX(0,'Cash Flow &amp; Valuation'!CQ297-CQ26-CQ35)</f>
        <v/>
      </c>
      <c r="CR29" s="256">
        <f>MAX(0,'Cash Flow &amp; Valuation'!CR297-CR26-CR35)</f>
        <v/>
      </c>
      <c r="CS29" s="256">
        <f>MAX(0,'Cash Flow &amp; Valuation'!CS297-CS26-CS35)</f>
        <v/>
      </c>
      <c r="CT29" s="256">
        <f>MAX(0,'Cash Flow &amp; Valuation'!CT297-CT26-CT35)</f>
        <v/>
      </c>
      <c r="CU29" s="256">
        <f>MAX(0,'Cash Flow &amp; Valuation'!CU297-CU26-CU35)</f>
        <v/>
      </c>
      <c r="CV29" s="256">
        <f>MAX(0,'Cash Flow &amp; Valuation'!CV297-CV26-CV35)</f>
        <v/>
      </c>
      <c r="CW29" s="256">
        <f>MAX(0,'Cash Flow &amp; Valuation'!CW297-CW26-CW35)</f>
        <v/>
      </c>
      <c r="CX29" s="256">
        <f>MAX(0,'Cash Flow &amp; Valuation'!CX297-CX26-CX35)</f>
        <v/>
      </c>
      <c r="CY29" s="256">
        <f>MAX(0,'Cash Flow &amp; Valuation'!CY297-CY26-CY35)</f>
        <v/>
      </c>
      <c r="CZ29" s="256">
        <f>MAX(0,'Cash Flow &amp; Valuation'!CZ297-CZ26-CZ35)</f>
        <v/>
      </c>
      <c r="DA29" s="256">
        <f>MAX(0,'Cash Flow &amp; Valuation'!DA297-DA26-DA35)</f>
        <v/>
      </c>
      <c r="DB29" s="256">
        <f>MAX(0,'Cash Flow &amp; Valuation'!DB297-DB26-DB35)</f>
        <v/>
      </c>
    </row>
    <row r="30">
      <c r="E30" s="255" t="inlineStr">
        <is>
          <t>Corporate income tax</t>
        </is>
      </c>
      <c r="H30" s="231" t="inlineStr">
        <is>
          <t>Corporate income tax = rate x income-tax base.</t>
        </is>
      </c>
      <c r="AA30" s="256">
        <f>$F$28*AA29</f>
        <v/>
      </c>
      <c r="AB30" s="256">
        <f>$F$28*AB29</f>
        <v/>
      </c>
      <c r="AC30" s="256">
        <f>$F$28*AC29</f>
        <v/>
      </c>
      <c r="AD30" s="256">
        <f>$F$28*AD29</f>
        <v/>
      </c>
      <c r="AE30" s="256">
        <f>$F$28*AE29</f>
        <v/>
      </c>
      <c r="AF30" s="256">
        <f>$F$28*AF29</f>
        <v/>
      </c>
      <c r="AG30" s="256">
        <f>$F$28*AG29</f>
        <v/>
      </c>
      <c r="AH30" s="256">
        <f>$F$28*AH29</f>
        <v/>
      </c>
      <c r="AI30" s="256">
        <f>$F$28*AI29</f>
        <v/>
      </c>
      <c r="AJ30" s="256">
        <f>$F$28*AJ29</f>
        <v/>
      </c>
      <c r="AK30" s="256">
        <f>$F$28*AK29</f>
        <v/>
      </c>
      <c r="AL30" s="256">
        <f>$F$28*AL29</f>
        <v/>
      </c>
      <c r="AM30" s="256">
        <f>$F$28*AM29</f>
        <v/>
      </c>
      <c r="AN30" s="256">
        <f>$F$28*AN29</f>
        <v/>
      </c>
      <c r="AO30" s="256">
        <f>$F$28*AO29</f>
        <v/>
      </c>
      <c r="AP30" s="256">
        <f>$F$28*AP29</f>
        <v/>
      </c>
      <c r="AQ30" s="256">
        <f>$F$28*AQ29</f>
        <v/>
      </c>
      <c r="AR30" s="256">
        <f>$F$28*AR29</f>
        <v/>
      </c>
      <c r="AS30" s="256">
        <f>$F$28*AS29</f>
        <v/>
      </c>
      <c r="AT30" s="256">
        <f>$F$28*AT29</f>
        <v/>
      </c>
      <c r="AU30" s="256">
        <f>$F$28*AU29</f>
        <v/>
      </c>
      <c r="AV30" s="256">
        <f>$F$28*AV29</f>
        <v/>
      </c>
      <c r="AW30" s="256">
        <f>$F$28*AW29</f>
        <v/>
      </c>
      <c r="AX30" s="256">
        <f>$F$28*AX29</f>
        <v/>
      </c>
      <c r="AY30" s="256">
        <f>$F$28*AY29</f>
        <v/>
      </c>
      <c r="AZ30" s="256">
        <f>$F$28*AZ29</f>
        <v/>
      </c>
      <c r="BA30" s="256">
        <f>$F$28*BA29</f>
        <v/>
      </c>
      <c r="BB30" s="256">
        <f>$F$28*BB29</f>
        <v/>
      </c>
      <c r="BC30" s="256">
        <f>$F$28*BC29</f>
        <v/>
      </c>
      <c r="BD30" s="256">
        <f>$F$28*BD29</f>
        <v/>
      </c>
      <c r="BE30" s="256">
        <f>$F$28*BE29</f>
        <v/>
      </c>
      <c r="BF30" s="256">
        <f>$F$28*BF29</f>
        <v/>
      </c>
      <c r="BG30" s="256">
        <f>$F$28*BG29</f>
        <v/>
      </c>
      <c r="BH30" s="256">
        <f>$F$28*BH29</f>
        <v/>
      </c>
      <c r="BI30" s="256">
        <f>$F$28*BI29</f>
        <v/>
      </c>
      <c r="BJ30" s="256">
        <f>$F$28*BJ29</f>
        <v/>
      </c>
      <c r="BK30" s="256">
        <f>$F$28*BK29</f>
        <v/>
      </c>
      <c r="BL30" s="256">
        <f>$F$28*BL29</f>
        <v/>
      </c>
      <c r="BM30" s="256">
        <f>$F$28*BM29</f>
        <v/>
      </c>
      <c r="BN30" s="256">
        <f>$F$28*BN29</f>
        <v/>
      </c>
      <c r="BO30" s="256">
        <f>$F$28*BO29</f>
        <v/>
      </c>
      <c r="BP30" s="256">
        <f>$F$28*BP29</f>
        <v/>
      </c>
      <c r="BQ30" s="256">
        <f>$F$28*BQ29</f>
        <v/>
      </c>
      <c r="BR30" s="256">
        <f>$F$28*BR29</f>
        <v/>
      </c>
      <c r="BS30" s="256">
        <f>$F$28*BS29</f>
        <v/>
      </c>
      <c r="BT30" s="256">
        <f>$F$28*BT29</f>
        <v/>
      </c>
      <c r="BU30" s="256">
        <f>$F$28*BU29</f>
        <v/>
      </c>
      <c r="BV30" s="256">
        <f>$F$28*BV29</f>
        <v/>
      </c>
      <c r="BW30" s="256">
        <f>$F$28*BW29</f>
        <v/>
      </c>
      <c r="BX30" s="256">
        <f>$F$28*BX29</f>
        <v/>
      </c>
      <c r="BY30" s="256">
        <f>$F$28*BY29</f>
        <v/>
      </c>
      <c r="BZ30" s="256">
        <f>$F$28*BZ29</f>
        <v/>
      </c>
      <c r="CA30" s="256">
        <f>$F$28*CA29</f>
        <v/>
      </c>
      <c r="CB30" s="256">
        <f>$F$28*CB29</f>
        <v/>
      </c>
      <c r="CC30" s="256">
        <f>$F$28*CC29</f>
        <v/>
      </c>
      <c r="CD30" s="256">
        <f>$F$28*CD29</f>
        <v/>
      </c>
      <c r="CE30" s="256">
        <f>$F$28*CE29</f>
        <v/>
      </c>
      <c r="CF30" s="256">
        <f>$F$28*CF29</f>
        <v/>
      </c>
      <c r="CG30" s="256">
        <f>$F$28*CG29</f>
        <v/>
      </c>
      <c r="CH30" s="256">
        <f>$F$28*CH29</f>
        <v/>
      </c>
      <c r="CI30" s="256">
        <f>$F$28*CI29</f>
        <v/>
      </c>
      <c r="CJ30" s="256">
        <f>$F$28*CJ29</f>
        <v/>
      </c>
      <c r="CK30" s="256">
        <f>$F$28*CK29</f>
        <v/>
      </c>
      <c r="CL30" s="256">
        <f>$F$28*CL29</f>
        <v/>
      </c>
      <c r="CM30" s="256">
        <f>$F$28*CM29</f>
        <v/>
      </c>
      <c r="CN30" s="256">
        <f>$F$28*CN29</f>
        <v/>
      </c>
      <c r="CO30" s="256">
        <f>$F$28*CO29</f>
        <v/>
      </c>
      <c r="CP30" s="256">
        <f>$F$28*CP29</f>
        <v/>
      </c>
      <c r="CQ30" s="256">
        <f>$F$28*CQ29</f>
        <v/>
      </c>
      <c r="CR30" s="256">
        <f>$F$28*CR29</f>
        <v/>
      </c>
      <c r="CS30" s="256">
        <f>$F$28*CS29</f>
        <v/>
      </c>
      <c r="CT30" s="256">
        <f>$F$28*CT29</f>
        <v/>
      </c>
      <c r="CU30" s="256">
        <f>$F$28*CU29</f>
        <v/>
      </c>
      <c r="CV30" s="256">
        <f>$F$28*CV29</f>
        <v/>
      </c>
      <c r="CW30" s="256">
        <f>$F$28*CW29</f>
        <v/>
      </c>
      <c r="CX30" s="256">
        <f>$F$28*CX29</f>
        <v/>
      </c>
      <c r="CY30" s="256">
        <f>$F$28*CY29</f>
        <v/>
      </c>
      <c r="CZ30" s="256">
        <f>$F$28*CZ29</f>
        <v/>
      </c>
      <c r="DA30" s="256">
        <f>$F$28*DA29</f>
        <v/>
      </c>
      <c r="DB30" s="256">
        <f>$F$28*DB29</f>
        <v/>
      </c>
    </row>
    <row r="32">
      <c r="E32" s="213" t="inlineStr">
        <is>
          <t>Employee profit-sharing (PTU) rate</t>
        </is>
      </c>
      <c r="F32" s="261" t="n">
        <v>0</v>
      </c>
      <c r="H32" s="231" t="inlineStr">
        <is>
          <t>Statutory employee profit sharing (Participacion de los Trabajadores en las Utilidades) is 10% of taxable income for profit-sharing purposes (Ley Federal del Trabajo Articles 117-131; the exploration-period exemption of Article 126 fraccion III does not reach an operating mine). The report's economic model excludes it (Section 22.4, p.456), so the rate is set to 0% to reproduce the report's tax; enter 10% to apply the statutory charge. A 10% entry is an upper bound: Ley Federal del Trabajo Article 127 fraccion VIII (Diario Oficial de la Federacion 23 April 2021) caps each employee's share at the greater of three months' salary and the three-year average received, which at this project's margins limits the charge to a payroll-scale amount well below 10% of taxable income.</t>
        </is>
      </c>
    </row>
    <row r="33">
      <c r="E33" s="255" t="inlineStr">
        <is>
          <t>Employee profit-sharing base (taxable income before loss carry-forwards)</t>
        </is>
      </c>
      <c r="H33" s="231" t="inlineStr">
        <is>
          <t>Taxable income for profit-sharing purposes (Ley del ISR Article 9): earnings after tax depreciation less the deductible Special Mining Tax, computed WITHOUT deduction of loss carry-forwards and without deduction of profit sharing itself.</t>
        </is>
      </c>
      <c r="AA33" s="256">
        <f>MAX(0,'Cash Flow &amp; Valuation'!AA286-AA26)</f>
        <v/>
      </c>
      <c r="AB33" s="256">
        <f>MAX(0,'Cash Flow &amp; Valuation'!AB286-AB26)</f>
        <v/>
      </c>
      <c r="AC33" s="256">
        <f>MAX(0,'Cash Flow &amp; Valuation'!AC286-AC26)</f>
        <v/>
      </c>
      <c r="AD33" s="256">
        <f>MAX(0,'Cash Flow &amp; Valuation'!AD286-AD26)</f>
        <v/>
      </c>
      <c r="AE33" s="256">
        <f>MAX(0,'Cash Flow &amp; Valuation'!AE286-AE26)</f>
        <v/>
      </c>
      <c r="AF33" s="256">
        <f>MAX(0,'Cash Flow &amp; Valuation'!AF286-AF26)</f>
        <v/>
      </c>
      <c r="AG33" s="256">
        <f>MAX(0,'Cash Flow &amp; Valuation'!AG286-AG26)</f>
        <v/>
      </c>
      <c r="AH33" s="256">
        <f>MAX(0,'Cash Flow &amp; Valuation'!AH286-AH26)</f>
        <v/>
      </c>
      <c r="AI33" s="256">
        <f>MAX(0,'Cash Flow &amp; Valuation'!AI286-AI26)</f>
        <v/>
      </c>
      <c r="AJ33" s="256">
        <f>MAX(0,'Cash Flow &amp; Valuation'!AJ286-AJ26)</f>
        <v/>
      </c>
      <c r="AK33" s="256">
        <f>MAX(0,'Cash Flow &amp; Valuation'!AK286-AK26)</f>
        <v/>
      </c>
      <c r="AL33" s="256">
        <f>MAX(0,'Cash Flow &amp; Valuation'!AL286-AL26)</f>
        <v/>
      </c>
      <c r="AM33" s="256">
        <f>MAX(0,'Cash Flow &amp; Valuation'!AM286-AM26)</f>
        <v/>
      </c>
      <c r="AN33" s="256">
        <f>MAX(0,'Cash Flow &amp; Valuation'!AN286-AN26)</f>
        <v/>
      </c>
      <c r="AO33" s="256">
        <f>MAX(0,'Cash Flow &amp; Valuation'!AO286-AO26)</f>
        <v/>
      </c>
      <c r="AP33" s="256">
        <f>MAX(0,'Cash Flow &amp; Valuation'!AP286-AP26)</f>
        <v/>
      </c>
      <c r="AQ33" s="256">
        <f>MAX(0,'Cash Flow &amp; Valuation'!AQ286-AQ26)</f>
        <v/>
      </c>
      <c r="AR33" s="256">
        <f>MAX(0,'Cash Flow &amp; Valuation'!AR286-AR26)</f>
        <v/>
      </c>
      <c r="AS33" s="256">
        <f>MAX(0,'Cash Flow &amp; Valuation'!AS286-AS26)</f>
        <v/>
      </c>
      <c r="AT33" s="256">
        <f>MAX(0,'Cash Flow &amp; Valuation'!AT286-AT26)</f>
        <v/>
      </c>
      <c r="AU33" s="256">
        <f>MAX(0,'Cash Flow &amp; Valuation'!AU286-AU26)</f>
        <v/>
      </c>
      <c r="AV33" s="256">
        <f>MAX(0,'Cash Flow &amp; Valuation'!AV286-AV26)</f>
        <v/>
      </c>
      <c r="AW33" s="256">
        <f>MAX(0,'Cash Flow &amp; Valuation'!AW286-AW26)</f>
        <v/>
      </c>
      <c r="AX33" s="256">
        <f>MAX(0,'Cash Flow &amp; Valuation'!AX286-AX26)</f>
        <v/>
      </c>
      <c r="AY33" s="256">
        <f>MAX(0,'Cash Flow &amp; Valuation'!AY286-AY26)</f>
        <v/>
      </c>
      <c r="AZ33" s="256">
        <f>MAX(0,'Cash Flow &amp; Valuation'!AZ286-AZ26)</f>
        <v/>
      </c>
      <c r="BA33" s="256">
        <f>MAX(0,'Cash Flow &amp; Valuation'!BA286-BA26)</f>
        <v/>
      </c>
      <c r="BB33" s="256">
        <f>MAX(0,'Cash Flow &amp; Valuation'!BB286-BB26)</f>
        <v/>
      </c>
      <c r="BC33" s="256">
        <f>MAX(0,'Cash Flow &amp; Valuation'!BC286-BC26)</f>
        <v/>
      </c>
      <c r="BD33" s="256">
        <f>MAX(0,'Cash Flow &amp; Valuation'!BD286-BD26)</f>
        <v/>
      </c>
      <c r="BE33" s="256">
        <f>MAX(0,'Cash Flow &amp; Valuation'!BE286-BE26)</f>
        <v/>
      </c>
      <c r="BF33" s="256">
        <f>MAX(0,'Cash Flow &amp; Valuation'!BF286-BF26)</f>
        <v/>
      </c>
      <c r="BG33" s="256">
        <f>MAX(0,'Cash Flow &amp; Valuation'!BG286-BG26)</f>
        <v/>
      </c>
      <c r="BH33" s="256">
        <f>MAX(0,'Cash Flow &amp; Valuation'!BH286-BH26)</f>
        <v/>
      </c>
      <c r="BI33" s="256">
        <f>MAX(0,'Cash Flow &amp; Valuation'!BI286-BI26)</f>
        <v/>
      </c>
      <c r="BJ33" s="256">
        <f>MAX(0,'Cash Flow &amp; Valuation'!BJ286-BJ26)</f>
        <v/>
      </c>
      <c r="BK33" s="256">
        <f>MAX(0,'Cash Flow &amp; Valuation'!BK286-BK26)</f>
        <v/>
      </c>
      <c r="BL33" s="256">
        <f>MAX(0,'Cash Flow &amp; Valuation'!BL286-BL26)</f>
        <v/>
      </c>
      <c r="BM33" s="256">
        <f>MAX(0,'Cash Flow &amp; Valuation'!BM286-BM26)</f>
        <v/>
      </c>
      <c r="BN33" s="256">
        <f>MAX(0,'Cash Flow &amp; Valuation'!BN286-BN26)</f>
        <v/>
      </c>
      <c r="BO33" s="256">
        <f>MAX(0,'Cash Flow &amp; Valuation'!BO286-BO26)</f>
        <v/>
      </c>
      <c r="BP33" s="256">
        <f>MAX(0,'Cash Flow &amp; Valuation'!BP286-BP26)</f>
        <v/>
      </c>
      <c r="BQ33" s="256">
        <f>MAX(0,'Cash Flow &amp; Valuation'!BQ286-BQ26)</f>
        <v/>
      </c>
      <c r="BR33" s="256">
        <f>MAX(0,'Cash Flow &amp; Valuation'!BR286-BR26)</f>
        <v/>
      </c>
      <c r="BS33" s="256">
        <f>MAX(0,'Cash Flow &amp; Valuation'!BS286-BS26)</f>
        <v/>
      </c>
      <c r="BT33" s="256">
        <f>MAX(0,'Cash Flow &amp; Valuation'!BT286-BT26)</f>
        <v/>
      </c>
      <c r="BU33" s="256">
        <f>MAX(0,'Cash Flow &amp; Valuation'!BU286-BU26)</f>
        <v/>
      </c>
      <c r="BV33" s="256">
        <f>MAX(0,'Cash Flow &amp; Valuation'!BV286-BV26)</f>
        <v/>
      </c>
      <c r="BW33" s="256">
        <f>MAX(0,'Cash Flow &amp; Valuation'!BW286-BW26)</f>
        <v/>
      </c>
      <c r="BX33" s="256">
        <f>MAX(0,'Cash Flow &amp; Valuation'!BX286-BX26)</f>
        <v/>
      </c>
      <c r="BY33" s="256">
        <f>MAX(0,'Cash Flow &amp; Valuation'!BY286-BY26)</f>
        <v/>
      </c>
      <c r="BZ33" s="256">
        <f>MAX(0,'Cash Flow &amp; Valuation'!BZ286-BZ26)</f>
        <v/>
      </c>
      <c r="CA33" s="256">
        <f>MAX(0,'Cash Flow &amp; Valuation'!CA286-CA26)</f>
        <v/>
      </c>
      <c r="CB33" s="256">
        <f>MAX(0,'Cash Flow &amp; Valuation'!CB286-CB26)</f>
        <v/>
      </c>
      <c r="CC33" s="256">
        <f>MAX(0,'Cash Flow &amp; Valuation'!CC286-CC26)</f>
        <v/>
      </c>
      <c r="CD33" s="256">
        <f>MAX(0,'Cash Flow &amp; Valuation'!CD286-CD26)</f>
        <v/>
      </c>
      <c r="CE33" s="256">
        <f>MAX(0,'Cash Flow &amp; Valuation'!CE286-CE26)</f>
        <v/>
      </c>
      <c r="CF33" s="256">
        <f>MAX(0,'Cash Flow &amp; Valuation'!CF286-CF26)</f>
        <v/>
      </c>
      <c r="CG33" s="256">
        <f>MAX(0,'Cash Flow &amp; Valuation'!CG286-CG26)</f>
        <v/>
      </c>
      <c r="CH33" s="256">
        <f>MAX(0,'Cash Flow &amp; Valuation'!CH286-CH26)</f>
        <v/>
      </c>
      <c r="CI33" s="256">
        <f>MAX(0,'Cash Flow &amp; Valuation'!CI286-CI26)</f>
        <v/>
      </c>
      <c r="CJ33" s="256">
        <f>MAX(0,'Cash Flow &amp; Valuation'!CJ286-CJ26)</f>
        <v/>
      </c>
      <c r="CK33" s="256">
        <f>MAX(0,'Cash Flow &amp; Valuation'!CK286-CK26)</f>
        <v/>
      </c>
      <c r="CL33" s="256">
        <f>MAX(0,'Cash Flow &amp; Valuation'!CL286-CL26)</f>
        <v/>
      </c>
      <c r="CM33" s="256">
        <f>MAX(0,'Cash Flow &amp; Valuation'!CM286-CM26)</f>
        <v/>
      </c>
      <c r="CN33" s="256">
        <f>MAX(0,'Cash Flow &amp; Valuation'!CN286-CN26)</f>
        <v/>
      </c>
      <c r="CO33" s="256">
        <f>MAX(0,'Cash Flow &amp; Valuation'!CO286-CO26)</f>
        <v/>
      </c>
      <c r="CP33" s="256">
        <f>MAX(0,'Cash Flow &amp; Valuation'!CP286-CP26)</f>
        <v/>
      </c>
      <c r="CQ33" s="256">
        <f>MAX(0,'Cash Flow &amp; Valuation'!CQ286-CQ26)</f>
        <v/>
      </c>
      <c r="CR33" s="256">
        <f>MAX(0,'Cash Flow &amp; Valuation'!CR286-CR26)</f>
        <v/>
      </c>
      <c r="CS33" s="256">
        <f>MAX(0,'Cash Flow &amp; Valuation'!CS286-CS26)</f>
        <v/>
      </c>
      <c r="CT33" s="256">
        <f>MAX(0,'Cash Flow &amp; Valuation'!CT286-CT26)</f>
        <v/>
      </c>
      <c r="CU33" s="256">
        <f>MAX(0,'Cash Flow &amp; Valuation'!CU286-CU26)</f>
        <v/>
      </c>
      <c r="CV33" s="256">
        <f>MAX(0,'Cash Flow &amp; Valuation'!CV286-CV26)</f>
        <v/>
      </c>
      <c r="CW33" s="256">
        <f>MAX(0,'Cash Flow &amp; Valuation'!CW286-CW26)</f>
        <v/>
      </c>
      <c r="CX33" s="256">
        <f>MAX(0,'Cash Flow &amp; Valuation'!CX286-CX26)</f>
        <v/>
      </c>
      <c r="CY33" s="256">
        <f>MAX(0,'Cash Flow &amp; Valuation'!CY286-CY26)</f>
        <v/>
      </c>
      <c r="CZ33" s="256">
        <f>MAX(0,'Cash Flow &amp; Valuation'!CZ286-CZ26)</f>
        <v/>
      </c>
      <c r="DA33" s="256">
        <f>MAX(0,'Cash Flow &amp; Valuation'!DA286-DA26)</f>
        <v/>
      </c>
      <c r="DB33" s="256">
        <f>MAX(0,'Cash Flow &amp; Valuation'!DB286-DB26)</f>
        <v/>
      </c>
    </row>
    <row r="34">
      <c r="E34" s="255" t="inlineStr">
        <is>
          <t>Employee profit sharing (accrued)</t>
        </is>
      </c>
      <c r="H34" s="231" t="inlineStr">
        <is>
          <t>Employee profit sharing accrued on the year's base = rate x base.</t>
        </is>
      </c>
      <c r="AA34" s="256">
        <f>$F$32*AA33</f>
        <v/>
      </c>
      <c r="AB34" s="256">
        <f>$F$32*AB33</f>
        <v/>
      </c>
      <c r="AC34" s="256">
        <f>$F$32*AC33</f>
        <v/>
      </c>
      <c r="AD34" s="256">
        <f>$F$32*AD33</f>
        <v/>
      </c>
      <c r="AE34" s="256">
        <f>$F$32*AE33</f>
        <v/>
      </c>
      <c r="AF34" s="256">
        <f>$F$32*AF33</f>
        <v/>
      </c>
      <c r="AG34" s="256">
        <f>$F$32*AG33</f>
        <v/>
      </c>
      <c r="AH34" s="256">
        <f>$F$32*AH33</f>
        <v/>
      </c>
      <c r="AI34" s="256">
        <f>$F$32*AI33</f>
        <v/>
      </c>
      <c r="AJ34" s="256">
        <f>$F$32*AJ33</f>
        <v/>
      </c>
      <c r="AK34" s="256">
        <f>$F$32*AK33</f>
        <v/>
      </c>
      <c r="AL34" s="256">
        <f>$F$32*AL33</f>
        <v/>
      </c>
      <c r="AM34" s="256">
        <f>$F$32*AM33</f>
        <v/>
      </c>
      <c r="AN34" s="256">
        <f>$F$32*AN33</f>
        <v/>
      </c>
      <c r="AO34" s="256">
        <f>$F$32*AO33</f>
        <v/>
      </c>
      <c r="AP34" s="256">
        <f>$F$32*AP33</f>
        <v/>
      </c>
      <c r="AQ34" s="256">
        <f>$F$32*AQ33</f>
        <v/>
      </c>
      <c r="AR34" s="256">
        <f>$F$32*AR33</f>
        <v/>
      </c>
      <c r="AS34" s="256">
        <f>$F$32*AS33</f>
        <v/>
      </c>
      <c r="AT34" s="256">
        <f>$F$32*AT33</f>
        <v/>
      </c>
      <c r="AU34" s="256">
        <f>$F$32*AU33</f>
        <v/>
      </c>
      <c r="AV34" s="256">
        <f>$F$32*AV33</f>
        <v/>
      </c>
      <c r="AW34" s="256">
        <f>$F$32*AW33</f>
        <v/>
      </c>
      <c r="AX34" s="256">
        <f>$F$32*AX33</f>
        <v/>
      </c>
      <c r="AY34" s="256">
        <f>$F$32*AY33</f>
        <v/>
      </c>
      <c r="AZ34" s="256">
        <f>$F$32*AZ33</f>
        <v/>
      </c>
      <c r="BA34" s="256">
        <f>$F$32*BA33</f>
        <v/>
      </c>
      <c r="BB34" s="256">
        <f>$F$32*BB33</f>
        <v/>
      </c>
      <c r="BC34" s="256">
        <f>$F$32*BC33</f>
        <v/>
      </c>
      <c r="BD34" s="256">
        <f>$F$32*BD33</f>
        <v/>
      </c>
      <c r="BE34" s="256">
        <f>$F$32*BE33</f>
        <v/>
      </c>
      <c r="BF34" s="256">
        <f>$F$32*BF33</f>
        <v/>
      </c>
      <c r="BG34" s="256">
        <f>$F$32*BG33</f>
        <v/>
      </c>
      <c r="BH34" s="256">
        <f>$F$32*BH33</f>
        <v/>
      </c>
      <c r="BI34" s="256">
        <f>$F$32*BI33</f>
        <v/>
      </c>
      <c r="BJ34" s="256">
        <f>$F$32*BJ33</f>
        <v/>
      </c>
      <c r="BK34" s="256">
        <f>$F$32*BK33</f>
        <v/>
      </c>
      <c r="BL34" s="256">
        <f>$F$32*BL33</f>
        <v/>
      </c>
      <c r="BM34" s="256">
        <f>$F$32*BM33</f>
        <v/>
      </c>
      <c r="BN34" s="256">
        <f>$F$32*BN33</f>
        <v/>
      </c>
      <c r="BO34" s="256">
        <f>$F$32*BO33</f>
        <v/>
      </c>
      <c r="BP34" s="256">
        <f>$F$32*BP33</f>
        <v/>
      </c>
      <c r="BQ34" s="256">
        <f>$F$32*BQ33</f>
        <v/>
      </c>
      <c r="BR34" s="256">
        <f>$F$32*BR33</f>
        <v/>
      </c>
      <c r="BS34" s="256">
        <f>$F$32*BS33</f>
        <v/>
      </c>
      <c r="BT34" s="256">
        <f>$F$32*BT33</f>
        <v/>
      </c>
      <c r="BU34" s="256">
        <f>$F$32*BU33</f>
        <v/>
      </c>
      <c r="BV34" s="256">
        <f>$F$32*BV33</f>
        <v/>
      </c>
      <c r="BW34" s="256">
        <f>$F$32*BW33</f>
        <v/>
      </c>
      <c r="BX34" s="256">
        <f>$F$32*BX33</f>
        <v/>
      </c>
      <c r="BY34" s="256">
        <f>$F$32*BY33</f>
        <v/>
      </c>
      <c r="BZ34" s="256">
        <f>$F$32*BZ33</f>
        <v/>
      </c>
      <c r="CA34" s="256">
        <f>$F$32*CA33</f>
        <v/>
      </c>
      <c r="CB34" s="256">
        <f>$F$32*CB33</f>
        <v/>
      </c>
      <c r="CC34" s="256">
        <f>$F$32*CC33</f>
        <v/>
      </c>
      <c r="CD34" s="256">
        <f>$F$32*CD33</f>
        <v/>
      </c>
      <c r="CE34" s="256">
        <f>$F$32*CE33</f>
        <v/>
      </c>
      <c r="CF34" s="256">
        <f>$F$32*CF33</f>
        <v/>
      </c>
      <c r="CG34" s="256">
        <f>$F$32*CG33</f>
        <v/>
      </c>
      <c r="CH34" s="256">
        <f>$F$32*CH33</f>
        <v/>
      </c>
      <c r="CI34" s="256">
        <f>$F$32*CI33</f>
        <v/>
      </c>
      <c r="CJ34" s="256">
        <f>$F$32*CJ33</f>
        <v/>
      </c>
      <c r="CK34" s="256">
        <f>$F$32*CK33</f>
        <v/>
      </c>
      <c r="CL34" s="256">
        <f>$F$32*CL33</f>
        <v/>
      </c>
      <c r="CM34" s="256">
        <f>$F$32*CM33</f>
        <v/>
      </c>
      <c r="CN34" s="256">
        <f>$F$32*CN33</f>
        <v/>
      </c>
      <c r="CO34" s="256">
        <f>$F$32*CO33</f>
        <v/>
      </c>
      <c r="CP34" s="256">
        <f>$F$32*CP33</f>
        <v/>
      </c>
      <c r="CQ34" s="256">
        <f>$F$32*CQ33</f>
        <v/>
      </c>
      <c r="CR34" s="256">
        <f>$F$32*CR33</f>
        <v/>
      </c>
      <c r="CS34" s="256">
        <f>$F$32*CS33</f>
        <v/>
      </c>
      <c r="CT34" s="256">
        <f>$F$32*CT33</f>
        <v/>
      </c>
      <c r="CU34" s="256">
        <f>$F$32*CU33</f>
        <v/>
      </c>
      <c r="CV34" s="256">
        <f>$F$32*CV33</f>
        <v/>
      </c>
      <c r="CW34" s="256">
        <f>$F$32*CW33</f>
        <v/>
      </c>
      <c r="CX34" s="256">
        <f>$F$32*CX33</f>
        <v/>
      </c>
      <c r="CY34" s="256">
        <f>$F$32*CY33</f>
        <v/>
      </c>
      <c r="CZ34" s="256">
        <f>$F$32*CZ33</f>
        <v/>
      </c>
      <c r="DA34" s="256">
        <f>$F$32*DA33</f>
        <v/>
      </c>
      <c r="DB34" s="256">
        <f>$F$32*DB33</f>
        <v/>
      </c>
    </row>
    <row r="35">
      <c r="E35" s="255" t="inlineStr">
        <is>
          <t>Employee profit sharing (paid)</t>
        </is>
      </c>
      <c r="H35" s="231" t="inlineStr">
        <is>
          <t>Employee profit sharing is paid in the year following accrual (within 60 days of the annual income-tax return; Ley Federal del Trabajo Article 122). The amount paid is subtracted in computing income-tax taxable income in the year paid (Ley del ISR Article 9 fraccion I) and is not deductible in the Special Mining Tax base (Ley Federal de Derechos Article 268).</t>
        </is>
      </c>
      <c r="AA35" s="256" t="n">
        <v>0</v>
      </c>
      <c r="AB35" s="256">
        <f>AA34</f>
        <v/>
      </c>
      <c r="AC35" s="256">
        <f>AB34</f>
        <v/>
      </c>
      <c r="AD35" s="256">
        <f>AC34</f>
        <v/>
      </c>
      <c r="AE35" s="256">
        <f>AD34</f>
        <v/>
      </c>
      <c r="AF35" s="256">
        <f>AE34</f>
        <v/>
      </c>
      <c r="AG35" s="256">
        <f>AF34</f>
        <v/>
      </c>
      <c r="AH35" s="256">
        <f>AG34</f>
        <v/>
      </c>
      <c r="AI35" s="256">
        <f>AH34</f>
        <v/>
      </c>
      <c r="AJ35" s="256">
        <f>AI34</f>
        <v/>
      </c>
      <c r="AK35" s="256">
        <f>AJ34</f>
        <v/>
      </c>
      <c r="AL35" s="256">
        <f>AK34</f>
        <v/>
      </c>
      <c r="AM35" s="256">
        <f>AL34</f>
        <v/>
      </c>
      <c r="AN35" s="256">
        <f>AM34</f>
        <v/>
      </c>
      <c r="AO35" s="256">
        <f>AN34</f>
        <v/>
      </c>
      <c r="AP35" s="256">
        <f>AO34</f>
        <v/>
      </c>
      <c r="AQ35" s="256">
        <f>AP34</f>
        <v/>
      </c>
      <c r="AR35" s="256">
        <f>AQ34</f>
        <v/>
      </c>
      <c r="AS35" s="256">
        <f>AR34</f>
        <v/>
      </c>
      <c r="AT35" s="256">
        <f>AS34</f>
        <v/>
      </c>
      <c r="AU35" s="256">
        <f>AT34</f>
        <v/>
      </c>
      <c r="AV35" s="256">
        <f>AU34</f>
        <v/>
      </c>
      <c r="AW35" s="256">
        <f>AV34</f>
        <v/>
      </c>
      <c r="AX35" s="256">
        <f>AW34</f>
        <v/>
      </c>
      <c r="AY35" s="256">
        <f>AX34</f>
        <v/>
      </c>
      <c r="AZ35" s="256">
        <f>AY34</f>
        <v/>
      </c>
      <c r="BA35" s="256">
        <f>AZ34</f>
        <v/>
      </c>
      <c r="BB35" s="256">
        <f>BA34</f>
        <v/>
      </c>
      <c r="BC35" s="256">
        <f>BB34</f>
        <v/>
      </c>
      <c r="BD35" s="256">
        <f>BC34</f>
        <v/>
      </c>
      <c r="BE35" s="256">
        <f>BD34</f>
        <v/>
      </c>
      <c r="BF35" s="256">
        <f>BE34</f>
        <v/>
      </c>
      <c r="BG35" s="256">
        <f>BF34</f>
        <v/>
      </c>
      <c r="BH35" s="256">
        <f>BG34</f>
        <v/>
      </c>
      <c r="BI35" s="256">
        <f>BH34</f>
        <v/>
      </c>
      <c r="BJ35" s="256">
        <f>BI34</f>
        <v/>
      </c>
      <c r="BK35" s="256">
        <f>BJ34</f>
        <v/>
      </c>
      <c r="BL35" s="256">
        <f>BK34</f>
        <v/>
      </c>
      <c r="BM35" s="256">
        <f>BL34</f>
        <v/>
      </c>
      <c r="BN35" s="256">
        <f>BM34</f>
        <v/>
      </c>
      <c r="BO35" s="256">
        <f>BN34</f>
        <v/>
      </c>
      <c r="BP35" s="256">
        <f>BO34</f>
        <v/>
      </c>
      <c r="BQ35" s="256">
        <f>BP34</f>
        <v/>
      </c>
      <c r="BR35" s="256">
        <f>BQ34</f>
        <v/>
      </c>
      <c r="BS35" s="256">
        <f>BR34</f>
        <v/>
      </c>
      <c r="BT35" s="256">
        <f>BS34</f>
        <v/>
      </c>
      <c r="BU35" s="256">
        <f>BT34</f>
        <v/>
      </c>
      <c r="BV35" s="256">
        <f>BU34</f>
        <v/>
      </c>
      <c r="BW35" s="256">
        <f>BV34</f>
        <v/>
      </c>
      <c r="BX35" s="256">
        <f>BW34</f>
        <v/>
      </c>
      <c r="BY35" s="256">
        <f>BX34</f>
        <v/>
      </c>
      <c r="BZ35" s="256">
        <f>BY34</f>
        <v/>
      </c>
      <c r="CA35" s="256">
        <f>BZ34</f>
        <v/>
      </c>
      <c r="CB35" s="256">
        <f>CA34</f>
        <v/>
      </c>
      <c r="CC35" s="256">
        <f>CB34</f>
        <v/>
      </c>
      <c r="CD35" s="256">
        <f>CC34</f>
        <v/>
      </c>
      <c r="CE35" s="256">
        <f>CD34</f>
        <v/>
      </c>
      <c r="CF35" s="256">
        <f>CE34</f>
        <v/>
      </c>
      <c r="CG35" s="256">
        <f>CF34</f>
        <v/>
      </c>
      <c r="CH35" s="256">
        <f>CG34</f>
        <v/>
      </c>
      <c r="CI35" s="256">
        <f>CH34</f>
        <v/>
      </c>
      <c r="CJ35" s="256">
        <f>CI34</f>
        <v/>
      </c>
      <c r="CK35" s="256">
        <f>CJ34</f>
        <v/>
      </c>
      <c r="CL35" s="256">
        <f>CK34</f>
        <v/>
      </c>
      <c r="CM35" s="256">
        <f>CL34</f>
        <v/>
      </c>
      <c r="CN35" s="256">
        <f>CM34</f>
        <v/>
      </c>
      <c r="CO35" s="256">
        <f>CN34</f>
        <v/>
      </c>
      <c r="CP35" s="256">
        <f>CO34</f>
        <v/>
      </c>
      <c r="CQ35" s="256">
        <f>CP34</f>
        <v/>
      </c>
      <c r="CR35" s="256">
        <f>CQ34</f>
        <v/>
      </c>
      <c r="CS35" s="256">
        <f>CR34</f>
        <v/>
      </c>
      <c r="CT35" s="256">
        <f>CS34</f>
        <v/>
      </c>
      <c r="CU35" s="256">
        <f>CT34</f>
        <v/>
      </c>
      <c r="CV35" s="256">
        <f>CU34</f>
        <v/>
      </c>
      <c r="CW35" s="256">
        <f>CV34</f>
        <v/>
      </c>
      <c r="CX35" s="256">
        <f>CW34</f>
        <v/>
      </c>
      <c r="CY35" s="256">
        <f>CX34</f>
        <v/>
      </c>
      <c r="CZ35" s="256">
        <f>CY34</f>
        <v/>
      </c>
      <c r="DA35" s="256">
        <f>CZ34</f>
        <v/>
      </c>
      <c r="DB35" s="256">
        <f>DA34</f>
        <v/>
      </c>
    </row>
    <row r="37">
      <c r="E37" s="255" t="inlineStr">
        <is>
          <t>TOTAL PROJECT TAXATION</t>
        </is>
      </c>
      <c r="H37" s="231" t="inlineStr">
        <is>
          <t>Total corporate taxes = corporate income tax + Special Mining Tax + employee profit sharing paid; the report publishes income tax and mining tax lumped in a single 'Total Corporate Taxes' line (Table 22-2, p.460; life-of-mine US$1,364M) and excludes employee profit sharing (rate row 32, default 0%).</t>
        </is>
      </c>
      <c r="AA37" s="257">
        <f>AA30+AA26+AA35</f>
        <v/>
      </c>
      <c r="AB37" s="257">
        <f>AB30+AB26+AB35</f>
        <v/>
      </c>
      <c r="AC37" s="257">
        <f>AC30+AC26+AC35</f>
        <v/>
      </c>
      <c r="AD37" s="257">
        <f>AD30+AD26+AD35</f>
        <v/>
      </c>
      <c r="AE37" s="257">
        <f>AE30+AE26+AE35</f>
        <v/>
      </c>
      <c r="AF37" s="257">
        <f>AF30+AF26+AF35</f>
        <v/>
      </c>
      <c r="AG37" s="257">
        <f>AG30+AG26+AG35</f>
        <v/>
      </c>
      <c r="AH37" s="257">
        <f>AH30+AH26+AH35</f>
        <v/>
      </c>
      <c r="AI37" s="257">
        <f>AI30+AI26+AI35</f>
        <v/>
      </c>
      <c r="AJ37" s="257">
        <f>AJ30+AJ26+AJ35</f>
        <v/>
      </c>
      <c r="AK37" s="257">
        <f>AK30+AK26+AK35</f>
        <v/>
      </c>
      <c r="AL37" s="257">
        <f>AL30+AL26+AL35</f>
        <v/>
      </c>
      <c r="AM37" s="257">
        <f>AM30+AM26+AM35</f>
        <v/>
      </c>
      <c r="AN37" s="257">
        <f>AN30+AN26+AN35</f>
        <v/>
      </c>
      <c r="AO37" s="257">
        <f>AO30+AO26+AO35</f>
        <v/>
      </c>
      <c r="AP37" s="257">
        <f>AP30+AP26+AP35</f>
        <v/>
      </c>
      <c r="AQ37" s="257">
        <f>AQ30+AQ26+AQ35</f>
        <v/>
      </c>
      <c r="AR37" s="257">
        <f>AR30+AR26+AR35</f>
        <v/>
      </c>
      <c r="AS37" s="257">
        <f>AS30+AS26+AS35</f>
        <v/>
      </c>
      <c r="AT37" s="257">
        <f>AT30+AT26+AT35</f>
        <v/>
      </c>
      <c r="AU37" s="257">
        <f>AU30+AU26+AU35</f>
        <v/>
      </c>
      <c r="AV37" s="257">
        <f>AV30+AV26+AV35</f>
        <v/>
      </c>
      <c r="AW37" s="257">
        <f>AW30+AW26+AW35</f>
        <v/>
      </c>
      <c r="AX37" s="257">
        <f>AX30+AX26+AX35</f>
        <v/>
      </c>
      <c r="AY37" s="257">
        <f>AY30+AY26+AY35</f>
        <v/>
      </c>
      <c r="AZ37" s="257">
        <f>AZ30+AZ26+AZ35</f>
        <v/>
      </c>
      <c r="BA37" s="257">
        <f>BA30+BA26+BA35</f>
        <v/>
      </c>
      <c r="BB37" s="257">
        <f>BB30+BB26+BB35</f>
        <v/>
      </c>
      <c r="BC37" s="257">
        <f>BC30+BC26+BC35</f>
        <v/>
      </c>
      <c r="BD37" s="257">
        <f>BD30+BD26+BD35</f>
        <v/>
      </c>
      <c r="BE37" s="257">
        <f>BE30+BE26+BE35</f>
        <v/>
      </c>
      <c r="BF37" s="257">
        <f>BF30+BF26+BF35</f>
        <v/>
      </c>
      <c r="BG37" s="257">
        <f>BG30+BG26+BG35</f>
        <v/>
      </c>
      <c r="BH37" s="257">
        <f>BH30+BH26+BH35</f>
        <v/>
      </c>
      <c r="BI37" s="257">
        <f>BI30+BI26+BI35</f>
        <v/>
      </c>
      <c r="BJ37" s="257">
        <f>BJ30+BJ26+BJ35</f>
        <v/>
      </c>
      <c r="BK37" s="257">
        <f>BK30+BK26+BK35</f>
        <v/>
      </c>
      <c r="BL37" s="257">
        <f>BL30+BL26+BL35</f>
        <v/>
      </c>
      <c r="BM37" s="257">
        <f>BM30+BM26+BM35</f>
        <v/>
      </c>
      <c r="BN37" s="257">
        <f>BN30+BN26+BN35</f>
        <v/>
      </c>
      <c r="BO37" s="257">
        <f>BO30+BO26+BO35</f>
        <v/>
      </c>
      <c r="BP37" s="257">
        <f>BP30+BP26+BP35</f>
        <v/>
      </c>
      <c r="BQ37" s="257">
        <f>BQ30+BQ26+BQ35</f>
        <v/>
      </c>
      <c r="BR37" s="257">
        <f>BR30+BR26+BR35</f>
        <v/>
      </c>
      <c r="BS37" s="257">
        <f>BS30+BS26+BS35</f>
        <v/>
      </c>
      <c r="BT37" s="257">
        <f>BT30+BT26+BT35</f>
        <v/>
      </c>
      <c r="BU37" s="257">
        <f>BU30+BU26+BU35</f>
        <v/>
      </c>
      <c r="BV37" s="257">
        <f>BV30+BV26+BV35</f>
        <v/>
      </c>
      <c r="BW37" s="257">
        <f>BW30+BW26+BW35</f>
        <v/>
      </c>
      <c r="BX37" s="257">
        <f>BX30+BX26+BX35</f>
        <v/>
      </c>
      <c r="BY37" s="257">
        <f>BY30+BY26+BY35</f>
        <v/>
      </c>
      <c r="BZ37" s="257">
        <f>BZ30+BZ26+BZ35</f>
        <v/>
      </c>
      <c r="CA37" s="257">
        <f>CA30+CA26+CA35</f>
        <v/>
      </c>
      <c r="CB37" s="257">
        <f>CB30+CB26+CB35</f>
        <v/>
      </c>
      <c r="CC37" s="257">
        <f>CC30+CC26+CC35</f>
        <v/>
      </c>
      <c r="CD37" s="257">
        <f>CD30+CD26+CD35</f>
        <v/>
      </c>
      <c r="CE37" s="257">
        <f>CE30+CE26+CE35</f>
        <v/>
      </c>
      <c r="CF37" s="257">
        <f>CF30+CF26+CF35</f>
        <v/>
      </c>
      <c r="CG37" s="257">
        <f>CG30+CG26+CG35</f>
        <v/>
      </c>
      <c r="CH37" s="257">
        <f>CH30+CH26+CH35</f>
        <v/>
      </c>
      <c r="CI37" s="257">
        <f>CI30+CI26+CI35</f>
        <v/>
      </c>
      <c r="CJ37" s="257">
        <f>CJ30+CJ26+CJ35</f>
        <v/>
      </c>
      <c r="CK37" s="257">
        <f>CK30+CK26+CK35</f>
        <v/>
      </c>
      <c r="CL37" s="257">
        <f>CL30+CL26+CL35</f>
        <v/>
      </c>
      <c r="CM37" s="257">
        <f>CM30+CM26+CM35</f>
        <v/>
      </c>
      <c r="CN37" s="257">
        <f>CN30+CN26+CN35</f>
        <v/>
      </c>
      <c r="CO37" s="257">
        <f>CO30+CO26+CO35</f>
        <v/>
      </c>
      <c r="CP37" s="257">
        <f>CP30+CP26+CP35</f>
        <v/>
      </c>
      <c r="CQ37" s="257">
        <f>CQ30+CQ26+CQ35</f>
        <v/>
      </c>
      <c r="CR37" s="257">
        <f>CR30+CR26+CR35</f>
        <v/>
      </c>
      <c r="CS37" s="257">
        <f>CS30+CS26+CS35</f>
        <v/>
      </c>
      <c r="CT37" s="257">
        <f>CT30+CT26+CT35</f>
        <v/>
      </c>
      <c r="CU37" s="257">
        <f>CU30+CU26+CU35</f>
        <v/>
      </c>
      <c r="CV37" s="257">
        <f>CV30+CV26+CV35</f>
        <v/>
      </c>
      <c r="CW37" s="257">
        <f>CW30+CW26+CW35</f>
        <v/>
      </c>
      <c r="CX37" s="257">
        <f>CX30+CX26+CX35</f>
        <v/>
      </c>
      <c r="CY37" s="257">
        <f>CY30+CY26+CY35</f>
        <v/>
      </c>
      <c r="CZ37" s="257">
        <f>CZ30+CZ26+CZ35</f>
        <v/>
      </c>
      <c r="DA37" s="257">
        <f>DA30+DA26+DA35</f>
        <v/>
      </c>
      <c r="DB37" s="257">
        <f>DB30+DB26+DB35</f>
        <v/>
      </c>
    </row>
  </sheetData>
  <dataValidations count="2">
    <dataValidation sqref="F13" showDropDown="0" showInputMessage="0" showErrorMessage="0" allowBlank="0" type="list">
      <formula1>List_Module</formula1>
    </dataValidation>
    <dataValidation sqref="F17" showDropDown="0" showInputMessage="0" showErrorMessage="0" allowBlank="0" type="list">
      <formula1>"Report (gross),Net of pre-production revenue"</formula1>
    </dataValidation>
  </dataValidations>
  <pageMargins left="0.7" right="0.7" top="0.75" bottom="0.75" header="0.3" footer="0.3"/>
  <pageSetup orientation="portrait"/>
</worksheet>
</file>

<file path=xl/worksheets/sheet9.xml><?xml version="1.0" encoding="utf-8"?>
<worksheet xmlns="http://schemas.openxmlformats.org/spreadsheetml/2006/main">
  <sheetPr>
    <tabColor rgb="FFFFC000"/>
    <outlinePr summaryBelow="1" summaryRight="1"/>
    <pageSetUpPr/>
  </sheetPr>
  <dimension ref="A1:DC22"/>
  <sheetViews>
    <sheetView zoomScale="50" workbookViewId="0">
      <pane xSplit="26" ySplit="6" topLeftCell="AA7" activePane="bottomRight" state="frozen"/>
      <selection pane="topRight" activeCell="A1" sqref="A1"/>
      <selection pane="bottomLeft" activeCell="A1" sqref="A1"/>
      <selection pane="bottomRight" activeCell="A1" sqref="A1"/>
    </sheetView>
  </sheetViews>
  <sheetFormatPr baseColWidth="8" defaultColWidth="0" defaultRowHeight="14.4" outlineLevelRow="3"/>
  <cols>
    <col width="2.5546875" customWidth="1" style="2" min="1" max="1"/>
    <col width="3.5546875" customWidth="1" style="2" min="2" max="4"/>
    <col width="45.44140625" bestFit="1" customWidth="1" style="2" min="5" max="5"/>
    <col width="22.44140625" bestFit="1" customWidth="1" style="2" min="6" max="6"/>
    <col width="15.5546875" customWidth="1" style="2" min="7" max="7"/>
    <col width="50.5546875" customWidth="1" style="2" min="8" max="8"/>
    <col width="15.5546875" customWidth="1" style="2" min="9" max="9"/>
    <col width="34" customWidth="1" min="10" max="10"/>
    <col width="2.5546875" customWidth="1" style="2" min="11" max="11"/>
    <col outlineLevel="1" width="2.5546875" customWidth="1" style="2" min="12" max="24"/>
    <col width="15.5546875" customWidth="1" style="2" min="25" max="25"/>
    <col width="2.5546875" customWidth="1" style="2" min="26" max="26"/>
    <col width="10.5546875" bestFit="1" customWidth="1" style="2" min="27" max="27"/>
    <col width="10.44140625" bestFit="1" customWidth="1" style="2" min="28" max="30"/>
    <col width="10.5546875" bestFit="1" customWidth="1" style="2" min="31" max="31"/>
    <col width="10.44140625" bestFit="1" customWidth="1" style="2" min="32" max="34"/>
    <col width="10.5546875" bestFit="1" customWidth="1" style="2" min="35" max="35"/>
    <col width="11.44140625" bestFit="1" customWidth="1" style="2" min="36" max="75"/>
    <col width="10.44140625" bestFit="1" customWidth="1" style="2" min="76" max="78"/>
    <col width="10.5546875" bestFit="1" customWidth="1" style="2" min="79" max="79"/>
    <col width="10.44140625" bestFit="1" customWidth="1" style="2" min="80" max="82"/>
    <col width="10.5546875" bestFit="1" customWidth="1" style="2" min="83" max="83"/>
    <col width="10.44140625" bestFit="1" customWidth="1" style="2" min="84" max="86"/>
    <col width="10.5546875" bestFit="1" customWidth="1" style="2" min="87" max="87"/>
    <col width="10.44140625" bestFit="1" customWidth="1" style="2" min="88" max="90"/>
    <col width="10.5546875" bestFit="1" customWidth="1" style="2" min="91" max="91"/>
    <col width="10.44140625" bestFit="1" customWidth="1" style="2" min="92" max="94"/>
    <col width="10.5546875" bestFit="1" customWidth="1" style="2" min="95" max="95"/>
    <col width="10.44140625" bestFit="1" customWidth="1" style="2" min="96" max="98"/>
    <col width="10.5546875" bestFit="1" customWidth="1" style="2" min="99" max="99"/>
    <col width="10.44140625" bestFit="1" customWidth="1" style="2" min="100" max="102"/>
    <col width="10.5546875" bestFit="1" customWidth="1" style="2" min="103" max="103"/>
    <col width="10.44140625" bestFit="1" customWidth="1" style="2" min="104" max="106"/>
    <col width="2.5546875" customWidth="1" style="2" min="107" max="107"/>
    <col hidden="1" width="9.109375" customWidth="1" style="2" min="108" max="122"/>
    <col hidden="1" width="9.109375" customWidth="1" style="2" min="123" max="16384"/>
  </cols>
  <sheetData>
    <row r="1" ht="23.4" customHeight="1">
      <c r="A1" s="1">
        <f>Assumptions!A1</f>
        <v/>
      </c>
      <c r="B1" s="1" t="n"/>
      <c r="C1" s="1" t="n"/>
      <c r="D1" s="1" t="n"/>
      <c r="E1" s="1" t="n"/>
      <c r="F1" s="1" t="n"/>
      <c r="G1" s="1" t="n"/>
      <c r="H1" s="1" t="n"/>
      <c r="I1" s="1" t="n"/>
      <c r="J1" s="1" t="n"/>
      <c r="K1" s="1" t="n"/>
      <c r="L1" s="1" t="n"/>
      <c r="M1" s="1" t="n"/>
      <c r="N1" s="1" t="n"/>
      <c r="O1" s="1" t="n"/>
      <c r="P1" s="1" t="n"/>
      <c r="Q1" s="1" t="n"/>
      <c r="R1" s="1" t="n"/>
      <c r="S1" s="1" t="n"/>
      <c r="T1" s="1" t="n"/>
      <c r="U1" s="1" t="n"/>
      <c r="V1" s="1" t="n"/>
      <c r="W1" s="1" t="n"/>
      <c r="X1" s="1" t="n"/>
      <c r="Y1" s="1" t="n"/>
      <c r="Z1" s="1" t="n"/>
      <c r="AA1" s="1" t="n"/>
      <c r="AB1" s="1" t="n"/>
      <c r="AC1" s="1" t="n"/>
      <c r="AD1" s="1" t="n"/>
      <c r="AE1" s="1" t="n"/>
      <c r="AF1" s="1" t="n"/>
      <c r="AG1" s="1" t="n"/>
      <c r="AH1" s="1" t="n"/>
      <c r="AI1" s="1" t="n"/>
      <c r="AJ1" s="1" t="n"/>
      <c r="AK1" s="1" t="n"/>
      <c r="AL1" s="1" t="n"/>
      <c r="AM1" s="1" t="n"/>
      <c r="AN1" s="1" t="n"/>
      <c r="AO1" s="1" t="n"/>
      <c r="AP1" s="1" t="n"/>
      <c r="AQ1" s="1" t="n"/>
      <c r="AR1" s="1" t="n"/>
      <c r="AS1" s="1" t="n"/>
      <c r="AT1" s="1" t="n"/>
      <c r="AU1" s="1" t="n"/>
      <c r="AV1" s="1" t="n"/>
      <c r="AW1" s="1" t="n"/>
      <c r="AX1" s="1" t="n"/>
      <c r="AY1" s="1" t="n"/>
      <c r="AZ1" s="1" t="n"/>
      <c r="BA1" s="1" t="n"/>
      <c r="BB1" s="1" t="n"/>
      <c r="BC1" s="1" t="n"/>
      <c r="BD1" s="1" t="n"/>
      <c r="BE1" s="1" t="n"/>
      <c r="BF1" s="1" t="n"/>
      <c r="BG1" s="1" t="n"/>
      <c r="BH1" s="1" t="n"/>
      <c r="BI1" s="1" t="n"/>
      <c r="BJ1" s="1" t="n"/>
      <c r="BK1" s="1" t="n"/>
      <c r="BL1" s="1" t="n"/>
      <c r="BM1" s="1" t="n"/>
      <c r="BN1" s="1" t="n"/>
      <c r="BO1" s="1" t="n"/>
      <c r="BP1" s="1" t="n"/>
      <c r="BQ1" s="1" t="n"/>
      <c r="BR1" s="1" t="n"/>
      <c r="BS1" s="1" t="n"/>
      <c r="BT1" s="1" t="n"/>
      <c r="BU1" s="1" t="n"/>
      <c r="BV1" s="1" t="n"/>
      <c r="BW1" s="1" t="n"/>
      <c r="BX1" s="1" t="n"/>
      <c r="BY1" s="1" t="n"/>
      <c r="BZ1" s="1" t="n"/>
      <c r="CA1" s="1" t="n"/>
      <c r="CB1" s="1" t="n"/>
      <c r="CC1" s="1" t="n"/>
      <c r="CD1" s="1" t="n"/>
      <c r="CE1" s="1" t="n"/>
      <c r="CF1" s="1" t="n"/>
      <c r="CG1" s="1" t="n"/>
      <c r="CH1" s="1" t="n"/>
      <c r="CI1" s="1" t="n"/>
      <c r="CJ1" s="1" t="n"/>
      <c r="CK1" s="1" t="n"/>
      <c r="CL1" s="1" t="n"/>
      <c r="CM1" s="1" t="n"/>
      <c r="CN1" s="1" t="n"/>
      <c r="CO1" s="1" t="n"/>
      <c r="CP1" s="1" t="n"/>
      <c r="CQ1" s="1" t="n"/>
      <c r="CR1" s="1" t="n"/>
      <c r="CS1" s="1" t="n"/>
      <c r="CT1" s="1" t="n"/>
      <c r="CU1" s="1" t="n"/>
      <c r="CV1" s="1" t="n"/>
      <c r="CW1" s="1" t="n"/>
      <c r="CX1" s="1" t="n"/>
      <c r="CY1" s="1" t="n"/>
      <c r="CZ1" s="1" t="n"/>
      <c r="DA1" s="1" t="n"/>
      <c r="DB1" s="1" t="n"/>
      <c r="DC1" s="1" t="n"/>
    </row>
    <row r="2" ht="18" customHeight="1">
      <c r="A2" s="3">
        <f>MID(CELL("filename",A1),FIND("]",CELL("filename",A1))+1,255)</f>
        <v/>
      </c>
      <c r="B2" s="3" t="n"/>
      <c r="C2" s="3" t="n"/>
      <c r="D2" s="3" t="n"/>
      <c r="E2" s="3" t="n"/>
      <c r="F2" s="4" t="n"/>
      <c r="G2" s="3" t="n"/>
      <c r="H2" s="3" t="n"/>
      <c r="I2" s="3" t="n"/>
      <c r="J2" s="3" t="n"/>
      <c r="K2" s="3" t="n"/>
      <c r="L2" s="3" t="n"/>
      <c r="M2" s="3" t="n"/>
      <c r="N2" s="3" t="n"/>
      <c r="O2" s="3" t="n"/>
      <c r="P2" s="3" t="n"/>
      <c r="Q2" s="3" t="n"/>
      <c r="R2" s="3" t="n"/>
      <c r="S2" s="3" t="n"/>
      <c r="T2" s="3" t="n"/>
      <c r="U2" s="3" t="n"/>
      <c r="V2" s="3" t="n"/>
      <c r="W2" s="3" t="n"/>
      <c r="X2" s="3" t="n"/>
      <c r="Y2" s="3" t="n"/>
      <c r="Z2" s="3" t="n"/>
      <c r="AA2" s="3" t="n"/>
      <c r="AB2" s="3" t="n"/>
      <c r="AC2" s="3" t="n"/>
      <c r="AD2" s="3" t="n"/>
      <c r="AE2" s="3" t="n"/>
      <c r="AF2" s="3" t="n"/>
      <c r="AG2" s="3" t="n"/>
      <c r="AH2" s="3" t="n"/>
      <c r="AI2" s="3" t="n"/>
      <c r="AJ2" s="3" t="n"/>
      <c r="AK2" s="3" t="n"/>
      <c r="AL2" s="3" t="n"/>
      <c r="AM2" s="3" t="n"/>
      <c r="AN2" s="3" t="n"/>
      <c r="AO2" s="3" t="n"/>
      <c r="AP2" s="3" t="n"/>
      <c r="AQ2" s="3" t="n"/>
      <c r="AR2" s="3" t="n"/>
      <c r="AS2" s="3" t="n"/>
      <c r="AT2" s="3" t="n"/>
      <c r="AU2" s="3" t="n"/>
      <c r="AV2" s="3" t="n"/>
      <c r="AW2" s="3" t="n"/>
      <c r="AX2" s="3" t="n"/>
      <c r="AY2" s="3" t="n"/>
      <c r="AZ2" s="3" t="n"/>
      <c r="BA2" s="3" t="n"/>
      <c r="BB2" s="3" t="n"/>
      <c r="BC2" s="3" t="n"/>
      <c r="BD2" s="3" t="n"/>
      <c r="BE2" s="3" t="n"/>
      <c r="BF2" s="3" t="n"/>
      <c r="BG2" s="3" t="n"/>
      <c r="BH2" s="3" t="n"/>
      <c r="BI2" s="3" t="n"/>
      <c r="BJ2" s="3" t="n"/>
      <c r="BK2" s="3" t="n"/>
      <c r="BL2" s="3" t="n"/>
      <c r="BM2" s="3" t="n"/>
      <c r="BN2" s="3" t="n"/>
      <c r="BO2" s="3" t="n"/>
      <c r="BP2" s="3" t="n"/>
      <c r="BQ2" s="3" t="n"/>
      <c r="BR2" s="3" t="n"/>
      <c r="BS2" s="3" t="n"/>
      <c r="BT2" s="3" t="n"/>
      <c r="BU2" s="3" t="n"/>
      <c r="BV2" s="3" t="n"/>
      <c r="BW2" s="3" t="n"/>
      <c r="BX2" s="3" t="n"/>
      <c r="BY2" s="3" t="n"/>
      <c r="BZ2" s="3" t="n"/>
      <c r="CA2" s="3" t="n"/>
      <c r="CB2" s="3" t="n"/>
      <c r="CC2" s="3" t="n"/>
      <c r="CD2" s="3" t="n"/>
      <c r="CE2" s="3" t="n"/>
      <c r="CF2" s="3" t="n"/>
      <c r="CG2" s="3" t="n"/>
      <c r="CH2" s="3" t="n"/>
      <c r="CI2" s="3" t="n"/>
      <c r="CJ2" s="3" t="n"/>
      <c r="CK2" s="3" t="n"/>
      <c r="CL2" s="3" t="n"/>
      <c r="CM2" s="3" t="n"/>
      <c r="CN2" s="3" t="n"/>
      <c r="CO2" s="3" t="n"/>
      <c r="CP2" s="3" t="n"/>
      <c r="CQ2" s="3" t="n"/>
      <c r="CR2" s="3" t="n"/>
      <c r="CS2" s="3" t="n"/>
      <c r="CT2" s="3" t="n"/>
      <c r="CU2" s="3" t="n"/>
      <c r="CV2" s="3" t="n"/>
      <c r="CW2" s="3" t="n"/>
      <c r="CX2" s="3" t="n"/>
      <c r="CY2" s="3" t="n"/>
      <c r="CZ2" s="3" t="n"/>
      <c r="DA2" s="3" t="n"/>
      <c r="DB2" s="3" t="n"/>
      <c r="DC2" s="3" t="n"/>
    </row>
    <row r="3">
      <c r="A3" s="5" t="n"/>
      <c r="B3" s="5" t="n"/>
      <c r="C3" s="5" t="n"/>
      <c r="D3" s="5" t="n"/>
      <c r="E3" s="7" t="n"/>
      <c r="F3" s="6" t="n"/>
      <c r="G3" s="5" t="n"/>
      <c r="H3" s="7" t="n"/>
      <c r="I3" s="7" t="n"/>
      <c r="J3" s="7" t="n"/>
      <c r="K3" s="7" t="n"/>
      <c r="L3" s="7" t="n"/>
      <c r="M3" s="7" t="n"/>
      <c r="N3" s="7" t="n"/>
      <c r="O3" s="7" t="n"/>
      <c r="P3" s="7" t="n"/>
      <c r="Q3" s="7" t="n"/>
      <c r="R3" s="7" t="n"/>
      <c r="S3" s="7" t="n"/>
      <c r="T3" s="7" t="n"/>
      <c r="U3" s="7" t="n"/>
      <c r="V3" s="7" t="n"/>
      <c r="W3" s="7" t="n"/>
      <c r="X3" s="7" t="n"/>
      <c r="Y3" s="6" t="inlineStr">
        <is>
          <t>Period label:</t>
        </is>
      </c>
      <c r="Z3" s="7" t="n"/>
      <c r="AA3" s="12">
        <f>Assumptions!AA3</f>
        <v/>
      </c>
      <c r="AB3" s="12">
        <f>Assumptions!AB3</f>
        <v/>
      </c>
      <c r="AC3" s="12">
        <f>Assumptions!AC3</f>
        <v/>
      </c>
      <c r="AD3" s="12">
        <f>Assumptions!AD3</f>
        <v/>
      </c>
      <c r="AE3" s="12">
        <f>Assumptions!AE3</f>
        <v/>
      </c>
      <c r="AF3" s="12">
        <f>Assumptions!AF3</f>
        <v/>
      </c>
      <c r="AG3" s="12">
        <f>Assumptions!AG3</f>
        <v/>
      </c>
      <c r="AH3" s="12">
        <f>Assumptions!AH3</f>
        <v/>
      </c>
      <c r="AI3" s="12">
        <f>Assumptions!AI3</f>
        <v/>
      </c>
      <c r="AJ3" s="12">
        <f>Assumptions!AJ3</f>
        <v/>
      </c>
      <c r="AK3" s="12">
        <f>Assumptions!AK3</f>
        <v/>
      </c>
      <c r="AL3" s="12">
        <f>Assumptions!AL3</f>
        <v/>
      </c>
      <c r="AM3" s="12">
        <f>Assumptions!AM3</f>
        <v/>
      </c>
      <c r="AN3" s="12">
        <f>Assumptions!AN3</f>
        <v/>
      </c>
      <c r="AO3" s="12">
        <f>Assumptions!AO3</f>
        <v/>
      </c>
      <c r="AP3" s="12">
        <f>Assumptions!AP3</f>
        <v/>
      </c>
      <c r="AQ3" s="12">
        <f>Assumptions!AQ3</f>
        <v/>
      </c>
      <c r="AR3" s="12">
        <f>Assumptions!AR3</f>
        <v/>
      </c>
      <c r="AS3" s="12">
        <f>Assumptions!AS3</f>
        <v/>
      </c>
      <c r="AT3" s="12">
        <f>Assumptions!AT3</f>
        <v/>
      </c>
      <c r="AU3" s="12">
        <f>Assumptions!AU3</f>
        <v/>
      </c>
      <c r="AV3" s="12">
        <f>Assumptions!AV3</f>
        <v/>
      </c>
      <c r="AW3" s="12">
        <f>Assumptions!AW3</f>
        <v/>
      </c>
      <c r="AX3" s="12">
        <f>Assumptions!AX3</f>
        <v/>
      </c>
      <c r="AY3" s="12">
        <f>Assumptions!AY3</f>
        <v/>
      </c>
      <c r="AZ3" s="12">
        <f>Assumptions!AZ3</f>
        <v/>
      </c>
      <c r="BA3" s="12">
        <f>Assumptions!BA3</f>
        <v/>
      </c>
      <c r="BB3" s="12">
        <f>Assumptions!BB3</f>
        <v/>
      </c>
      <c r="BC3" s="12">
        <f>Assumptions!BC3</f>
        <v/>
      </c>
      <c r="BD3" s="12">
        <f>Assumptions!BD3</f>
        <v/>
      </c>
      <c r="BE3" s="12">
        <f>Assumptions!BE3</f>
        <v/>
      </c>
      <c r="BF3" s="12">
        <f>Assumptions!BF3</f>
        <v/>
      </c>
      <c r="BG3" s="12">
        <f>Assumptions!BG3</f>
        <v/>
      </c>
      <c r="BH3" s="12">
        <f>Assumptions!BH3</f>
        <v/>
      </c>
      <c r="BI3" s="12">
        <f>Assumptions!BI3</f>
        <v/>
      </c>
      <c r="BJ3" s="12">
        <f>Assumptions!BJ3</f>
        <v/>
      </c>
      <c r="BK3" s="12">
        <f>Assumptions!BK3</f>
        <v/>
      </c>
      <c r="BL3" s="12">
        <f>Assumptions!BL3</f>
        <v/>
      </c>
      <c r="BM3" s="12">
        <f>Assumptions!BM3</f>
        <v/>
      </c>
      <c r="BN3" s="12">
        <f>Assumptions!BN3</f>
        <v/>
      </c>
      <c r="BO3" s="12">
        <f>Assumptions!BO3</f>
        <v/>
      </c>
      <c r="BP3" s="12">
        <f>Assumptions!BP3</f>
        <v/>
      </c>
      <c r="BQ3" s="12">
        <f>Assumptions!BQ3</f>
        <v/>
      </c>
      <c r="BR3" s="12">
        <f>Assumptions!BR3</f>
        <v/>
      </c>
      <c r="BS3" s="12">
        <f>Assumptions!BS3</f>
        <v/>
      </c>
      <c r="BT3" s="12">
        <f>Assumptions!BT3</f>
        <v/>
      </c>
      <c r="BU3" s="12">
        <f>Assumptions!BU3</f>
        <v/>
      </c>
      <c r="BV3" s="12">
        <f>Assumptions!BV3</f>
        <v/>
      </c>
      <c r="BW3" s="12">
        <f>Assumptions!BW3</f>
        <v/>
      </c>
      <c r="BX3" s="12">
        <f>Assumptions!BX3</f>
        <v/>
      </c>
      <c r="BY3" s="12">
        <f>Assumptions!BY3</f>
        <v/>
      </c>
      <c r="BZ3" s="12">
        <f>Assumptions!BZ3</f>
        <v/>
      </c>
      <c r="CA3" s="12">
        <f>Assumptions!CA3</f>
        <v/>
      </c>
      <c r="CB3" s="12">
        <f>Assumptions!CB3</f>
        <v/>
      </c>
      <c r="CC3" s="12">
        <f>Assumptions!CC3</f>
        <v/>
      </c>
      <c r="CD3" s="12">
        <f>Assumptions!CD3</f>
        <v/>
      </c>
      <c r="CE3" s="12">
        <f>Assumptions!CE3</f>
        <v/>
      </c>
      <c r="CF3" s="12">
        <f>Assumptions!CF3</f>
        <v/>
      </c>
      <c r="CG3" s="12">
        <f>Assumptions!CG3</f>
        <v/>
      </c>
      <c r="CH3" s="12">
        <f>Assumptions!CH3</f>
        <v/>
      </c>
      <c r="CI3" s="12">
        <f>Assumptions!CI3</f>
        <v/>
      </c>
      <c r="CJ3" s="12">
        <f>Assumptions!CJ3</f>
        <v/>
      </c>
      <c r="CK3" s="12">
        <f>Assumptions!CK3</f>
        <v/>
      </c>
      <c r="CL3" s="12">
        <f>Assumptions!CL3</f>
        <v/>
      </c>
      <c r="CM3" s="12">
        <f>Assumptions!CM3</f>
        <v/>
      </c>
      <c r="CN3" s="12">
        <f>Assumptions!CN3</f>
        <v/>
      </c>
      <c r="CO3" s="12">
        <f>Assumptions!CO3</f>
        <v/>
      </c>
      <c r="CP3" s="12">
        <f>Assumptions!CP3</f>
        <v/>
      </c>
      <c r="CQ3" s="12">
        <f>Assumptions!CQ3</f>
        <v/>
      </c>
      <c r="CR3" s="12">
        <f>Assumptions!CR3</f>
        <v/>
      </c>
      <c r="CS3" s="12">
        <f>Assumptions!CS3</f>
        <v/>
      </c>
      <c r="CT3" s="12">
        <f>Assumptions!CT3</f>
        <v/>
      </c>
      <c r="CU3" s="12">
        <f>Assumptions!CU3</f>
        <v/>
      </c>
      <c r="CV3" s="12">
        <f>Assumptions!CV3</f>
        <v/>
      </c>
      <c r="CW3" s="12">
        <f>Assumptions!CW3</f>
        <v/>
      </c>
      <c r="CX3" s="12">
        <f>Assumptions!CX3</f>
        <v/>
      </c>
      <c r="CY3" s="12">
        <f>Assumptions!CY3</f>
        <v/>
      </c>
      <c r="CZ3" s="12">
        <f>Assumptions!CZ3</f>
        <v/>
      </c>
      <c r="DA3" s="12">
        <f>Assumptions!DA3</f>
        <v/>
      </c>
      <c r="DB3" s="12">
        <f>Assumptions!DB3</f>
        <v/>
      </c>
      <c r="DC3" s="7" t="n"/>
    </row>
    <row r="4">
      <c r="A4" s="5" t="n"/>
      <c r="B4" s="5" t="n"/>
      <c r="C4" s="5" t="n"/>
      <c r="D4" s="5" t="n"/>
      <c r="E4" s="7" t="n"/>
      <c r="F4" s="7" t="n"/>
      <c r="G4" s="7" t="n"/>
      <c r="H4" s="7" t="n"/>
      <c r="I4" s="7" t="n"/>
      <c r="J4" s="7" t="n"/>
      <c r="K4" s="7" t="n"/>
      <c r="L4" s="7" t="n"/>
      <c r="M4" s="7" t="n"/>
      <c r="N4" s="7" t="n"/>
      <c r="O4" s="7" t="n"/>
      <c r="P4" s="7" t="n"/>
      <c r="Q4" s="7" t="n"/>
      <c r="R4" s="7" t="n"/>
      <c r="S4" s="7" t="n"/>
      <c r="T4" s="7" t="n"/>
      <c r="U4" s="7" t="n"/>
      <c r="V4" s="7" t="n"/>
      <c r="W4" s="7" t="n"/>
      <c r="X4" s="7" t="n"/>
      <c r="Y4" s="6">
        <f>Assumptions!Y4</f>
        <v/>
      </c>
      <c r="Z4" s="7" t="n"/>
      <c r="AA4" s="12">
        <f>Assumptions!AA4</f>
        <v/>
      </c>
      <c r="AB4" s="12">
        <f>Assumptions!AB4</f>
        <v/>
      </c>
      <c r="AC4" s="12">
        <f>Assumptions!AC4</f>
        <v/>
      </c>
      <c r="AD4" s="12">
        <f>Assumptions!AD4</f>
        <v/>
      </c>
      <c r="AE4" s="12">
        <f>Assumptions!AE4</f>
        <v/>
      </c>
      <c r="AF4" s="12">
        <f>Assumptions!AF4</f>
        <v/>
      </c>
      <c r="AG4" s="12">
        <f>Assumptions!AG4</f>
        <v/>
      </c>
      <c r="AH4" s="12">
        <f>Assumptions!AH4</f>
        <v/>
      </c>
      <c r="AI4" s="12">
        <f>Assumptions!AI4</f>
        <v/>
      </c>
      <c r="AJ4" s="12">
        <f>Assumptions!AJ4</f>
        <v/>
      </c>
      <c r="AK4" s="12">
        <f>Assumptions!AK4</f>
        <v/>
      </c>
      <c r="AL4" s="12">
        <f>Assumptions!AL4</f>
        <v/>
      </c>
      <c r="AM4" s="12">
        <f>Assumptions!AM4</f>
        <v/>
      </c>
      <c r="AN4" s="12">
        <f>Assumptions!AN4</f>
        <v/>
      </c>
      <c r="AO4" s="12">
        <f>Assumptions!AO4</f>
        <v/>
      </c>
      <c r="AP4" s="12">
        <f>Assumptions!AP4</f>
        <v/>
      </c>
      <c r="AQ4" s="12">
        <f>Assumptions!AQ4</f>
        <v/>
      </c>
      <c r="AR4" s="12">
        <f>Assumptions!AR4</f>
        <v/>
      </c>
      <c r="AS4" s="12">
        <f>Assumptions!AS4</f>
        <v/>
      </c>
      <c r="AT4" s="12">
        <f>Assumptions!AT4</f>
        <v/>
      </c>
      <c r="AU4" s="12">
        <f>Assumptions!AU4</f>
        <v/>
      </c>
      <c r="AV4" s="12">
        <f>Assumptions!AV4</f>
        <v/>
      </c>
      <c r="AW4" s="12">
        <f>Assumptions!AW4</f>
        <v/>
      </c>
      <c r="AX4" s="12">
        <f>Assumptions!AX4</f>
        <v/>
      </c>
      <c r="AY4" s="12">
        <f>Assumptions!AY4</f>
        <v/>
      </c>
      <c r="AZ4" s="12">
        <f>Assumptions!AZ4</f>
        <v/>
      </c>
      <c r="BA4" s="12">
        <f>Assumptions!BA4</f>
        <v/>
      </c>
      <c r="BB4" s="12">
        <f>Assumptions!BB4</f>
        <v/>
      </c>
      <c r="BC4" s="12">
        <f>Assumptions!BC4</f>
        <v/>
      </c>
      <c r="BD4" s="12">
        <f>Assumptions!BD4</f>
        <v/>
      </c>
      <c r="BE4" s="12">
        <f>Assumptions!BE4</f>
        <v/>
      </c>
      <c r="BF4" s="12">
        <f>Assumptions!BF4</f>
        <v/>
      </c>
      <c r="BG4" s="12">
        <f>Assumptions!BG4</f>
        <v/>
      </c>
      <c r="BH4" s="12">
        <f>Assumptions!BH4</f>
        <v/>
      </c>
      <c r="BI4" s="12">
        <f>Assumptions!BI4</f>
        <v/>
      </c>
      <c r="BJ4" s="12">
        <f>Assumptions!BJ4</f>
        <v/>
      </c>
      <c r="BK4" s="12">
        <f>Assumptions!BK4</f>
        <v/>
      </c>
      <c r="BL4" s="12">
        <f>Assumptions!BL4</f>
        <v/>
      </c>
      <c r="BM4" s="12">
        <f>Assumptions!BM4</f>
        <v/>
      </c>
      <c r="BN4" s="12">
        <f>Assumptions!BN4</f>
        <v/>
      </c>
      <c r="BO4" s="12">
        <f>Assumptions!BO4</f>
        <v/>
      </c>
      <c r="BP4" s="12">
        <f>Assumptions!BP4</f>
        <v/>
      </c>
      <c r="BQ4" s="12">
        <f>Assumptions!BQ4</f>
        <v/>
      </c>
      <c r="BR4" s="12">
        <f>Assumptions!BR4</f>
        <v/>
      </c>
      <c r="BS4" s="12">
        <f>Assumptions!BS4</f>
        <v/>
      </c>
      <c r="BT4" s="12">
        <f>Assumptions!BT4</f>
        <v/>
      </c>
      <c r="BU4" s="12">
        <f>Assumptions!BU4</f>
        <v/>
      </c>
      <c r="BV4" s="12">
        <f>Assumptions!BV4</f>
        <v/>
      </c>
      <c r="BW4" s="12">
        <f>Assumptions!BW4</f>
        <v/>
      </c>
      <c r="BX4" s="12">
        <f>Assumptions!BX4</f>
        <v/>
      </c>
      <c r="BY4" s="12">
        <f>Assumptions!BY4</f>
        <v/>
      </c>
      <c r="BZ4" s="12">
        <f>Assumptions!BZ4</f>
        <v/>
      </c>
      <c r="CA4" s="12">
        <f>Assumptions!CA4</f>
        <v/>
      </c>
      <c r="CB4" s="12">
        <f>Assumptions!CB4</f>
        <v/>
      </c>
      <c r="CC4" s="12">
        <f>Assumptions!CC4</f>
        <v/>
      </c>
      <c r="CD4" s="12">
        <f>Assumptions!CD4</f>
        <v/>
      </c>
      <c r="CE4" s="12">
        <f>Assumptions!CE4</f>
        <v/>
      </c>
      <c r="CF4" s="12">
        <f>Assumptions!CF4</f>
        <v/>
      </c>
      <c r="CG4" s="12">
        <f>Assumptions!CG4</f>
        <v/>
      </c>
      <c r="CH4" s="12">
        <f>Assumptions!CH4</f>
        <v/>
      </c>
      <c r="CI4" s="12">
        <f>Assumptions!CI4</f>
        <v/>
      </c>
      <c r="CJ4" s="12">
        <f>Assumptions!CJ4</f>
        <v/>
      </c>
      <c r="CK4" s="12">
        <f>Assumptions!CK4</f>
        <v/>
      </c>
      <c r="CL4" s="12">
        <f>Assumptions!CL4</f>
        <v/>
      </c>
      <c r="CM4" s="12">
        <f>Assumptions!CM4</f>
        <v/>
      </c>
      <c r="CN4" s="12">
        <f>Assumptions!CN4</f>
        <v/>
      </c>
      <c r="CO4" s="12">
        <f>Assumptions!CO4</f>
        <v/>
      </c>
      <c r="CP4" s="12">
        <f>Assumptions!CP4</f>
        <v/>
      </c>
      <c r="CQ4" s="12">
        <f>Assumptions!CQ4</f>
        <v/>
      </c>
      <c r="CR4" s="12">
        <f>Assumptions!CR4</f>
        <v/>
      </c>
      <c r="CS4" s="12">
        <f>Assumptions!CS4</f>
        <v/>
      </c>
      <c r="CT4" s="12">
        <f>Assumptions!CT4</f>
        <v/>
      </c>
      <c r="CU4" s="12">
        <f>Assumptions!CU4</f>
        <v/>
      </c>
      <c r="CV4" s="12">
        <f>Assumptions!CV4</f>
        <v/>
      </c>
      <c r="CW4" s="12">
        <f>Assumptions!CW4</f>
        <v/>
      </c>
      <c r="CX4" s="12">
        <f>Assumptions!CX4</f>
        <v/>
      </c>
      <c r="CY4" s="12">
        <f>Assumptions!CY4</f>
        <v/>
      </c>
      <c r="CZ4" s="12">
        <f>Assumptions!CZ4</f>
        <v/>
      </c>
      <c r="DA4" s="12">
        <f>Assumptions!DA4</f>
        <v/>
      </c>
      <c r="DB4" s="12">
        <f>Assumptions!DB4</f>
        <v/>
      </c>
      <c r="DC4" s="7" t="n"/>
    </row>
    <row r="5">
      <c r="A5" s="5" t="n"/>
      <c r="B5" s="5" t="n"/>
      <c r="C5" s="5" t="n"/>
      <c r="D5" s="5" t="n"/>
      <c r="E5" s="5" t="n"/>
      <c r="F5" s="6" t="n"/>
      <c r="G5" s="5" t="n"/>
      <c r="H5" s="7" t="n"/>
      <c r="I5" s="7" t="n"/>
      <c r="J5" s="7" t="n"/>
      <c r="K5" s="7" t="n"/>
      <c r="L5" s="7" t="n"/>
      <c r="M5" s="7" t="n"/>
      <c r="N5" s="7" t="n"/>
      <c r="O5" s="7" t="n"/>
      <c r="P5" s="7" t="n"/>
      <c r="Q5" s="7" t="n"/>
      <c r="R5" s="7" t="n"/>
      <c r="S5" s="7" t="n"/>
      <c r="T5" s="7" t="n"/>
      <c r="U5" s="7" t="n"/>
      <c r="V5" s="7" t="n"/>
      <c r="W5" s="7" t="n"/>
      <c r="X5" s="7" t="n"/>
      <c r="Y5" s="7" t="n"/>
      <c r="Z5" s="7" t="n"/>
      <c r="AA5" s="7" t="n"/>
      <c r="AB5" s="7" t="n"/>
      <c r="AC5" s="7" t="n"/>
      <c r="AD5" s="7" t="n"/>
      <c r="AE5" s="7" t="n"/>
      <c r="AF5" s="7" t="n"/>
      <c r="AG5" s="7" t="n"/>
      <c r="AH5" s="7" t="n"/>
      <c r="AI5" s="7" t="n"/>
      <c r="AJ5" s="7" t="n"/>
      <c r="AK5" s="7" t="n"/>
      <c r="AL5" s="7" t="n"/>
      <c r="AM5" s="7" t="n"/>
      <c r="AN5" s="7" t="n"/>
      <c r="AO5" s="7" t="n"/>
      <c r="AP5" s="7" t="n"/>
      <c r="AQ5" s="7" t="n"/>
      <c r="AR5" s="7" t="n"/>
      <c r="AS5" s="7" t="n"/>
      <c r="AT5" s="7" t="n"/>
      <c r="AU5" s="7" t="n"/>
      <c r="AV5" s="7" t="n"/>
      <c r="AW5" s="7" t="n"/>
      <c r="AX5" s="7" t="n"/>
      <c r="AY5" s="7" t="n"/>
      <c r="AZ5" s="7" t="n"/>
      <c r="BA5" s="7" t="n"/>
      <c r="BB5" s="7" t="n"/>
      <c r="BC5" s="7" t="n"/>
      <c r="BD5" s="7" t="n"/>
      <c r="BE5" s="7" t="n"/>
      <c r="BF5" s="7" t="n"/>
      <c r="BG5" s="7" t="n"/>
      <c r="BH5" s="7" t="n"/>
      <c r="BI5" s="7" t="n"/>
      <c r="BJ5" s="7" t="n"/>
      <c r="BK5" s="7" t="n"/>
      <c r="BL5" s="7" t="n"/>
      <c r="BM5" s="7" t="n"/>
      <c r="BN5" s="7" t="n"/>
      <c r="BO5" s="7" t="n"/>
      <c r="BP5" s="7" t="n"/>
      <c r="BQ5" s="7" t="n"/>
      <c r="BR5" s="7" t="n"/>
      <c r="BS5" s="7" t="n"/>
      <c r="BT5" s="7" t="n"/>
      <c r="BU5" s="7" t="n"/>
      <c r="BV5" s="7" t="n"/>
      <c r="BW5" s="7" t="n"/>
      <c r="BX5" s="7" t="n"/>
      <c r="BY5" s="7" t="n"/>
      <c r="BZ5" s="7" t="n"/>
      <c r="CA5" s="7" t="n"/>
      <c r="CB5" s="7" t="n"/>
      <c r="CC5" s="7" t="n"/>
      <c r="CD5" s="7" t="n"/>
      <c r="CE5" s="7" t="n"/>
      <c r="CF5" s="7" t="n"/>
      <c r="CG5" s="7" t="n"/>
      <c r="CH5" s="7" t="n"/>
      <c r="CI5" s="7" t="n"/>
      <c r="CJ5" s="7" t="n"/>
      <c r="CK5" s="7" t="n"/>
      <c r="CL5" s="7" t="n"/>
      <c r="CM5" s="7" t="n"/>
      <c r="CN5" s="7" t="n"/>
      <c r="CO5" s="7" t="n"/>
      <c r="CP5" s="7" t="n"/>
      <c r="CQ5" s="7" t="n"/>
      <c r="CR5" s="7" t="n"/>
      <c r="CS5" s="7" t="n"/>
      <c r="CT5" s="7" t="n"/>
      <c r="CU5" s="7" t="n"/>
      <c r="CV5" s="7" t="n"/>
      <c r="CW5" s="7" t="n"/>
      <c r="CX5" s="7" t="n"/>
      <c r="CY5" s="7" t="n"/>
      <c r="CZ5" s="7" t="n"/>
      <c r="DA5" s="7" t="n"/>
      <c r="DB5" s="7" t="n"/>
      <c r="DC5" s="7" t="n"/>
    </row>
    <row r="6" ht="15.6" customHeight="1">
      <c r="A6" s="5" t="n"/>
      <c r="B6" s="5" t="n"/>
      <c r="C6" s="5" t="n"/>
      <c r="D6" s="5" t="n"/>
      <c r="E6" s="5" t="inlineStr">
        <is>
          <t>Line Item</t>
        </is>
      </c>
      <c r="F6" s="16" t="inlineStr">
        <is>
          <t>Amount</t>
        </is>
      </c>
      <c r="G6" s="17" t="inlineStr">
        <is>
          <t>Unit</t>
        </is>
      </c>
      <c r="H6" s="212" t="inlineStr">
        <is>
          <t>Comment/Source/Named Range</t>
        </is>
      </c>
      <c r="I6" s="7" t="n"/>
      <c r="J6" s="7" t="n"/>
      <c r="K6" s="7" t="n"/>
      <c r="L6" s="7" t="n"/>
      <c r="M6" s="7" t="n"/>
      <c r="N6" s="7" t="n"/>
      <c r="O6" s="7" t="n"/>
      <c r="P6" s="7" t="n"/>
      <c r="Q6" s="7" t="n"/>
      <c r="R6" s="7" t="n"/>
      <c r="S6" s="7" t="n"/>
      <c r="T6" s="7" t="n"/>
      <c r="U6" s="7" t="n"/>
      <c r="V6" s="7" t="n"/>
      <c r="W6" s="7" t="n"/>
      <c r="X6" s="7" t="n"/>
      <c r="Y6" s="6" t="inlineStr">
        <is>
          <t>Sum/Max/Av.</t>
        </is>
      </c>
      <c r="Z6" s="7" t="n"/>
      <c r="AA6" s="7" t="n"/>
      <c r="AB6" s="7" t="n"/>
      <c r="AC6" s="7" t="n"/>
      <c r="AD6" s="7" t="n"/>
      <c r="AE6" s="7" t="n"/>
      <c r="AF6" s="7" t="n"/>
      <c r="AG6" s="7" t="n"/>
      <c r="AH6" s="7" t="n"/>
      <c r="AI6" s="7" t="n"/>
      <c r="AJ6" s="7" t="n"/>
      <c r="AK6" s="7" t="n"/>
      <c r="AL6" s="7" t="n"/>
      <c r="AM6" s="7" t="n"/>
      <c r="AN6" s="7" t="n"/>
      <c r="AO6" s="7" t="n"/>
      <c r="AP6" s="7" t="n"/>
      <c r="AQ6" s="7" t="n"/>
      <c r="AR6" s="7" t="n"/>
      <c r="AS6" s="7" t="n"/>
      <c r="AT6" s="7" t="n"/>
      <c r="AU6" s="7" t="n"/>
      <c r="AV6" s="7" t="n"/>
      <c r="AW6" s="7" t="n"/>
      <c r="AX6" s="7" t="n"/>
      <c r="AY6" s="7" t="n"/>
      <c r="AZ6" s="7" t="n"/>
      <c r="BA6" s="7" t="n"/>
      <c r="BB6" s="7" t="n"/>
      <c r="BC6" s="7" t="n"/>
      <c r="BD6" s="7" t="n"/>
      <c r="BE6" s="7" t="n"/>
      <c r="BF6" s="7" t="n"/>
      <c r="BG6" s="7" t="n"/>
      <c r="BH6" s="7" t="n"/>
      <c r="BI6" s="7" t="n"/>
      <c r="BJ6" s="7" t="n"/>
      <c r="BK6" s="7" t="n"/>
      <c r="BL6" s="7" t="n"/>
      <c r="BM6" s="7" t="n"/>
      <c r="BN6" s="7" t="n"/>
      <c r="BO6" s="7" t="n"/>
      <c r="BP6" s="7" t="n"/>
      <c r="BQ6" s="7" t="n"/>
      <c r="BR6" s="7" t="n"/>
      <c r="BS6" s="7" t="n"/>
      <c r="BT6" s="7" t="n"/>
      <c r="BU6" s="7" t="n"/>
      <c r="BV6" s="7" t="n"/>
      <c r="BW6" s="7" t="n"/>
      <c r="BX6" s="7" t="n"/>
      <c r="BY6" s="7" t="n"/>
      <c r="BZ6" s="7" t="n"/>
      <c r="CA6" s="7" t="n"/>
      <c r="CB6" s="7" t="n"/>
      <c r="CC6" s="7" t="n"/>
      <c r="CD6" s="7" t="n"/>
      <c r="CE6" s="7" t="n"/>
      <c r="CF6" s="7" t="n"/>
      <c r="CG6" s="7" t="n"/>
      <c r="CH6" s="7" t="n"/>
      <c r="CI6" s="7" t="n"/>
      <c r="CJ6" s="7" t="n"/>
      <c r="CK6" s="7" t="n"/>
      <c r="CL6" s="7" t="n"/>
      <c r="CM6" s="7" t="n"/>
      <c r="CN6" s="7" t="n"/>
      <c r="CO6" s="7" t="n"/>
      <c r="CP6" s="7" t="n"/>
      <c r="CQ6" s="7" t="n"/>
      <c r="CR6" s="7" t="n"/>
      <c r="CS6" s="7" t="n"/>
      <c r="CT6" s="7" t="n"/>
      <c r="CU6" s="7" t="n"/>
      <c r="CV6" s="7" t="n"/>
      <c r="CW6" s="7" t="n"/>
      <c r="CX6" s="7" t="n"/>
      <c r="CY6" s="7" t="n"/>
      <c r="CZ6" s="7" t="n"/>
      <c r="DA6" s="7" t="n"/>
      <c r="DB6" s="7" t="n"/>
      <c r="DC6" s="7" t="n"/>
    </row>
    <row r="7">
      <c r="J7" s="2" t="n"/>
    </row>
    <row r="8" ht="26.4" customHeight="1" thickBot="1">
      <c r="A8" s="65" t="inlineStr">
        <is>
          <t>GOLD REVENUE (second dore metal - a core, always-on revenue stream)</t>
        </is>
      </c>
      <c r="B8" s="18" t="n"/>
      <c r="C8" s="18" t="n"/>
      <c r="D8" s="18" t="n"/>
      <c r="E8" s="18" t="n"/>
      <c r="F8" s="18" t="n"/>
      <c r="G8" s="18" t="n"/>
      <c r="H8" s="18" t="n"/>
      <c r="I8" s="18" t="n"/>
      <c r="J8" s="18" t="n"/>
      <c r="K8" s="18" t="n"/>
      <c r="L8" s="18" t="n"/>
      <c r="M8" s="18" t="n"/>
      <c r="N8" s="18" t="n"/>
      <c r="O8" s="18" t="n"/>
      <c r="P8" s="18" t="n"/>
      <c r="Q8" s="18" t="n"/>
      <c r="R8" s="18" t="n"/>
      <c r="S8" s="18" t="n"/>
      <c r="T8" s="18" t="n"/>
      <c r="U8" s="18" t="n"/>
      <c r="V8" s="18" t="n"/>
      <c r="W8" s="18" t="n"/>
      <c r="X8" s="18" t="n"/>
      <c r="Y8" s="18" t="n"/>
      <c r="Z8" s="18" t="n"/>
      <c r="AA8" s="18" t="n"/>
      <c r="AB8" s="18" t="n"/>
      <c r="AC8" s="18" t="n"/>
      <c r="AD8" s="18" t="n"/>
      <c r="AE8" s="18" t="n"/>
      <c r="AF8" s="18" t="n"/>
      <c r="AG8" s="18" t="n"/>
      <c r="AH8" s="18" t="n"/>
      <c r="AI8" s="18" t="n"/>
      <c r="AJ8" s="18" t="n"/>
      <c r="AK8" s="18" t="n"/>
      <c r="AL8" s="18" t="n"/>
      <c r="AM8" s="18" t="n"/>
      <c r="AN8" s="18" t="n"/>
      <c r="AO8" s="18" t="n"/>
      <c r="AP8" s="18" t="n"/>
      <c r="AQ8" s="18" t="n"/>
      <c r="AR8" s="18" t="n"/>
      <c r="AS8" s="18" t="n"/>
      <c r="AT8" s="18" t="n"/>
      <c r="AU8" s="18" t="n"/>
      <c r="AV8" s="18" t="n"/>
      <c r="AW8" s="18" t="n"/>
      <c r="AX8" s="18" t="n"/>
      <c r="AY8" s="18" t="n"/>
      <c r="AZ8" s="18" t="n"/>
      <c r="BA8" s="18" t="n"/>
      <c r="BB8" s="18" t="n"/>
      <c r="BC8" s="18" t="n"/>
      <c r="BD8" s="18" t="n"/>
      <c r="BE8" s="18" t="n"/>
      <c r="BF8" s="18" t="n"/>
      <c r="BG8" s="18" t="n"/>
      <c r="BH8" s="18" t="n"/>
      <c r="BI8" s="18" t="n"/>
      <c r="BJ8" s="18" t="n"/>
      <c r="BK8" s="18" t="n"/>
      <c r="BL8" s="18" t="n"/>
      <c r="BM8" s="18" t="n"/>
      <c r="BN8" s="18" t="n"/>
      <c r="BO8" s="18" t="n"/>
      <c r="BP8" s="18" t="n"/>
      <c r="BQ8" s="18" t="n"/>
      <c r="BR8" s="18" t="n"/>
      <c r="BS8" s="18" t="n"/>
      <c r="BT8" s="18" t="n"/>
      <c r="BU8" s="18" t="n"/>
      <c r="BV8" s="18" t="n"/>
      <c r="BW8" s="18" t="n"/>
      <c r="BX8" s="18" t="n"/>
      <c r="BY8" s="18" t="n"/>
      <c r="BZ8" s="18" t="n"/>
      <c r="CA8" s="18" t="n"/>
      <c r="CB8" s="18" t="n"/>
      <c r="CC8" s="18" t="n"/>
      <c r="CD8" s="18" t="n"/>
      <c r="CE8" s="18" t="n"/>
      <c r="CF8" s="18" t="n"/>
      <c r="CG8" s="18" t="n"/>
      <c r="CH8" s="18" t="n"/>
      <c r="CI8" s="18" t="n"/>
      <c r="CJ8" s="18" t="n"/>
      <c r="CK8" s="18" t="n"/>
      <c r="CL8" s="18" t="n"/>
      <c r="CM8" s="18" t="n"/>
      <c r="CN8" s="18" t="n"/>
      <c r="CO8" s="18" t="n"/>
      <c r="CP8" s="18" t="n"/>
      <c r="CQ8" s="18" t="n"/>
      <c r="CR8" s="18" t="n"/>
      <c r="CS8" s="18" t="n"/>
      <c r="CT8" s="18" t="n"/>
      <c r="CU8" s="18" t="n"/>
      <c r="CV8" s="18" t="n"/>
      <c r="CW8" s="18" t="n"/>
      <c r="CX8" s="18" t="n"/>
      <c r="CY8" s="18" t="n"/>
      <c r="CZ8" s="18" t="n"/>
      <c r="DA8" s="18" t="n"/>
      <c r="DB8" s="18" t="n"/>
      <c r="DC8" s="18" t="n"/>
    </row>
    <row r="9" outlineLevel="1" ht="21" customHeight="1" thickBot="1" thickTop="1">
      <c r="A9" s="18" t="inlineStr">
        <is>
          <t>Gold Revenue</t>
        </is>
      </c>
      <c r="B9" s="18" t="n"/>
      <c r="C9" s="18" t="n"/>
      <c r="D9" s="18" t="n"/>
      <c r="E9" s="18" t="n"/>
      <c r="F9" s="18" t="n"/>
      <c r="G9" s="18" t="n"/>
      <c r="H9" s="18" t="n"/>
      <c r="I9" s="18" t="n"/>
      <c r="J9" s="18" t="n"/>
      <c r="K9" s="18" t="n"/>
      <c r="L9" s="18" t="n"/>
      <c r="M9" s="18" t="n"/>
      <c r="N9" s="18" t="n"/>
      <c r="O9" s="18" t="n"/>
      <c r="P9" s="18" t="n"/>
      <c r="Q9" s="18" t="n"/>
      <c r="R9" s="18" t="n"/>
      <c r="S9" s="18" t="n"/>
      <c r="T9" s="18" t="n"/>
      <c r="U9" s="18" t="n"/>
      <c r="V9" s="18" t="n"/>
      <c r="W9" s="18" t="n"/>
      <c r="X9" s="18" t="n"/>
      <c r="Y9" s="18" t="n"/>
      <c r="Z9" s="18" t="n"/>
      <c r="AA9" s="18" t="n"/>
      <c r="AB9" s="18" t="n"/>
      <c r="AC9" s="18" t="n"/>
      <c r="AD9" s="18" t="n"/>
      <c r="AE9" s="18" t="n"/>
      <c r="AF9" s="18" t="n"/>
      <c r="AG9" s="18" t="n"/>
      <c r="AH9" s="18" t="n"/>
      <c r="AI9" s="18" t="n"/>
      <c r="AJ9" s="18" t="n"/>
      <c r="AK9" s="18" t="n"/>
      <c r="AL9" s="18" t="n"/>
      <c r="AM9" s="18" t="n"/>
      <c r="AN9" s="18" t="n"/>
      <c r="AO9" s="18" t="n"/>
      <c r="AP9" s="18" t="n"/>
      <c r="AQ9" s="18" t="n"/>
      <c r="AR9" s="18" t="n"/>
      <c r="AS9" s="18" t="n"/>
      <c r="AT9" s="18" t="n"/>
      <c r="AU9" s="18" t="n"/>
      <c r="AV9" s="18" t="n"/>
      <c r="AW9" s="18" t="n"/>
      <c r="AX9" s="18" t="n"/>
      <c r="AY9" s="18" t="n"/>
      <c r="AZ9" s="18" t="n"/>
      <c r="BA9" s="18" t="n"/>
      <c r="BB9" s="18" t="n"/>
      <c r="BC9" s="18" t="n"/>
      <c r="BD9" s="18" t="n"/>
      <c r="BE9" s="18" t="n"/>
      <c r="BF9" s="18" t="n"/>
      <c r="BG9" s="18" t="n"/>
      <c r="BH9" s="18" t="n"/>
      <c r="BI9" s="18" t="n"/>
      <c r="BJ9" s="18" t="n"/>
      <c r="BK9" s="18" t="n"/>
      <c r="BL9" s="18" t="n"/>
      <c r="BM9" s="18" t="n"/>
      <c r="BN9" s="18" t="n"/>
      <c r="BO9" s="18" t="n"/>
      <c r="BP9" s="18" t="n"/>
      <c r="BQ9" s="18" t="n"/>
      <c r="BR9" s="18" t="n"/>
      <c r="BS9" s="18" t="n"/>
      <c r="BT9" s="18" t="n"/>
      <c r="BU9" s="18" t="n"/>
      <c r="BV9" s="18" t="n"/>
      <c r="BW9" s="18" t="n"/>
      <c r="BX9" s="18" t="n"/>
      <c r="BY9" s="18" t="n"/>
      <c r="BZ9" s="18" t="n"/>
      <c r="CA9" s="18" t="n"/>
      <c r="CB9" s="18" t="n"/>
      <c r="CC9" s="18" t="n"/>
      <c r="CD9" s="18" t="n"/>
      <c r="CE9" s="18" t="n"/>
      <c r="CF9" s="18" t="n"/>
      <c r="CG9" s="18" t="n"/>
      <c r="CH9" s="18" t="n"/>
      <c r="CI9" s="18" t="n"/>
      <c r="CJ9" s="18" t="n"/>
      <c r="CK9" s="18" t="n"/>
      <c r="CL9" s="18" t="n"/>
      <c r="CM9" s="18" t="n"/>
      <c r="CN9" s="18" t="n"/>
      <c r="CO9" s="18" t="n"/>
      <c r="CP9" s="18" t="n"/>
      <c r="CQ9" s="18" t="n"/>
      <c r="CR9" s="18" t="n"/>
      <c r="CS9" s="18" t="n"/>
      <c r="CT9" s="18" t="n"/>
      <c r="CU9" s="18" t="n"/>
      <c r="CV9" s="18" t="n"/>
      <c r="CW9" s="18" t="n"/>
      <c r="CX9" s="18" t="n"/>
      <c r="CY9" s="18" t="n"/>
      <c r="CZ9" s="18" t="n"/>
      <c r="DA9" s="18" t="n"/>
      <c r="DB9" s="18" t="n"/>
      <c r="DC9" s="18" t="n"/>
    </row>
    <row r="10" outlineLevel="2" ht="15" customHeight="1" thickTop="1"/>
    <row r="11" outlineLevel="2" ht="18" customHeight="1" thickBot="1">
      <c r="B11" s="19" t="inlineStr">
        <is>
          <t>Gold Revenue</t>
        </is>
      </c>
      <c r="C11" s="19" t="n"/>
      <c r="D11" s="19" t="n"/>
      <c r="E11" s="19" t="n"/>
      <c r="F11" s="19" t="n"/>
      <c r="G11" s="19" t="n"/>
      <c r="H11" s="19" t="n"/>
      <c r="I11" s="19" t="n"/>
      <c r="J11" s="19" t="n"/>
      <c r="K11" s="19" t="n"/>
      <c r="L11" s="19" t="n"/>
      <c r="M11" s="19" t="n"/>
      <c r="N11" s="19" t="n"/>
      <c r="O11" s="19" t="n"/>
      <c r="P11" s="19" t="n"/>
      <c r="Q11" s="19" t="n"/>
      <c r="R11" s="19" t="n"/>
      <c r="S11" s="19" t="n"/>
      <c r="T11" s="19" t="n"/>
      <c r="U11" s="19" t="n"/>
      <c r="V11" s="19" t="n"/>
      <c r="W11" s="19" t="n"/>
      <c r="X11" s="19" t="n"/>
      <c r="Y11" s="19" t="n"/>
      <c r="Z11" s="19" t="n"/>
      <c r="AA11" s="19" t="n"/>
      <c r="AB11" s="19" t="n"/>
      <c r="AC11" s="19" t="n"/>
      <c r="AD11" s="19" t="n"/>
      <c r="AE11" s="19" t="n"/>
      <c r="AF11" s="19" t="n"/>
      <c r="AG11" s="19" t="n"/>
      <c r="AH11" s="19" t="n"/>
      <c r="AI11" s="19" t="n"/>
      <c r="AJ11" s="19" t="n"/>
      <c r="AK11" s="19" t="n"/>
      <c r="AL11" s="19" t="n"/>
      <c r="AM11" s="19" t="n"/>
      <c r="AN11" s="19" t="n"/>
      <c r="AO11" s="19" t="n"/>
      <c r="AP11" s="19" t="n"/>
      <c r="AQ11" s="19" t="n"/>
      <c r="AR11" s="19" t="n"/>
      <c r="AS11" s="19" t="n"/>
      <c r="AT11" s="19" t="n"/>
      <c r="AU11" s="19" t="n"/>
      <c r="AV11" s="19" t="n"/>
      <c r="AW11" s="19" t="n"/>
      <c r="AX11" s="19" t="n"/>
      <c r="AY11" s="19" t="n"/>
      <c r="AZ11" s="19" t="n"/>
      <c r="BA11" s="19" t="n"/>
      <c r="BB11" s="19" t="n"/>
      <c r="BC11" s="19" t="n"/>
      <c r="BD11" s="19" t="n"/>
      <c r="BE11" s="19" t="n"/>
      <c r="BF11" s="19" t="n"/>
      <c r="BG11" s="19" t="n"/>
      <c r="BH11" s="19" t="n"/>
      <c r="BI11" s="19" t="n"/>
      <c r="BJ11" s="19" t="n"/>
      <c r="BK11" s="19" t="n"/>
      <c r="BL11" s="19" t="n"/>
      <c r="BM11" s="19" t="n"/>
      <c r="BN11" s="19" t="n"/>
      <c r="BO11" s="19" t="n"/>
      <c r="BP11" s="19" t="n"/>
      <c r="BQ11" s="19" t="n"/>
      <c r="BR11" s="19" t="n"/>
      <c r="BS11" s="19" t="n"/>
      <c r="BT11" s="19" t="n"/>
      <c r="BU11" s="19" t="n"/>
      <c r="BV11" s="19" t="n"/>
      <c r="BW11" s="19" t="n"/>
      <c r="BX11" s="19" t="n"/>
      <c r="BY11" s="19" t="n"/>
      <c r="BZ11" s="19" t="n"/>
      <c r="CA11" s="19" t="n"/>
      <c r="CB11" s="19" t="n"/>
      <c r="CC11" s="19" t="n"/>
      <c r="CD11" s="19" t="n"/>
      <c r="CE11" s="19" t="n"/>
      <c r="CF11" s="19" t="n"/>
      <c r="CG11" s="19" t="n"/>
      <c r="CH11" s="19" t="n"/>
      <c r="CI11" s="19" t="n"/>
      <c r="CJ11" s="19" t="n"/>
      <c r="CK11" s="19" t="n"/>
      <c r="CL11" s="19" t="n"/>
      <c r="CM11" s="19" t="n"/>
      <c r="CN11" s="19" t="n"/>
      <c r="CO11" s="19" t="n"/>
      <c r="CP11" s="19" t="n"/>
      <c r="CQ11" s="19" t="n"/>
      <c r="CR11" s="19" t="n"/>
      <c r="CS11" s="19" t="n"/>
      <c r="CT11" s="19" t="n"/>
      <c r="CU11" s="19" t="n"/>
      <c r="CV11" s="19" t="n"/>
      <c r="CW11" s="19" t="n"/>
      <c r="CX11" s="19" t="n"/>
      <c r="CY11" s="19" t="n"/>
      <c r="CZ11" s="19" t="n"/>
      <c r="DA11" s="19" t="n"/>
      <c r="DB11" s="19" t="n"/>
      <c r="DC11" s="19" t="n"/>
    </row>
    <row r="12" outlineLevel="3" ht="15" customHeight="1" thickTop="1"/>
    <row r="13">
      <c r="E13" s="213" t="inlineStr">
        <is>
          <t>Gold - a core, always-on revenue stream (not an optional module)</t>
        </is>
      </c>
      <c r="F13" s="119" t="n"/>
      <c r="H13" s="231" t="inlineStr">
        <is>
          <t>Gold is one of the two priced metals in the gold-silver dore (about 42% of revenue) and always feeds gross revenue; it is a core revenue stream, not a switchable module (Section 19.3, p.403; Table 22-2, p.460).</t>
        </is>
      </c>
    </row>
    <row r="15">
      <c r="E15" s="213" t="inlineStr">
        <is>
          <t>Ore processed (mill feed)</t>
        </is>
      </c>
      <c r="G15" s="96" t="inlineStr">
        <is>
          <t>kt</t>
        </is>
      </c>
      <c r="H15" s="231" t="inlineStr">
        <is>
          <t>Ore milled each period, read live from the engine mill-feed line (Cash Flow &amp; Valuation row 74); the gold stream shares the silver stream's milled-tonnes driver (Table 22-2, p.460).</t>
        </is>
      </c>
      <c r="AA15">
        <f>'Cash Flow &amp; Valuation'!AA74</f>
        <v/>
      </c>
      <c r="AB15">
        <f>'Cash Flow &amp; Valuation'!AB74</f>
        <v/>
      </c>
      <c r="AC15">
        <f>'Cash Flow &amp; Valuation'!AC74</f>
        <v/>
      </c>
      <c r="AD15">
        <f>'Cash Flow &amp; Valuation'!AD74</f>
        <v/>
      </c>
      <c r="AE15">
        <f>'Cash Flow &amp; Valuation'!AE74</f>
        <v/>
      </c>
      <c r="AF15">
        <f>'Cash Flow &amp; Valuation'!AF74</f>
        <v/>
      </c>
      <c r="AG15">
        <f>'Cash Flow &amp; Valuation'!AG74</f>
        <v/>
      </c>
      <c r="AH15">
        <f>'Cash Flow &amp; Valuation'!AH74</f>
        <v/>
      </c>
      <c r="AI15">
        <f>'Cash Flow &amp; Valuation'!AI74</f>
        <v/>
      </c>
      <c r="AJ15">
        <f>'Cash Flow &amp; Valuation'!AJ74</f>
        <v/>
      </c>
      <c r="AK15">
        <f>'Cash Flow &amp; Valuation'!AK74</f>
        <v/>
      </c>
      <c r="AL15">
        <f>'Cash Flow &amp; Valuation'!AL74</f>
        <v/>
      </c>
      <c r="AM15">
        <f>'Cash Flow &amp; Valuation'!AM74</f>
        <v/>
      </c>
      <c r="AN15">
        <f>'Cash Flow &amp; Valuation'!AN74</f>
        <v/>
      </c>
    </row>
    <row r="16">
      <c r="E16" s="213" t="inlineStr">
        <is>
          <t>Gold mill head grade</t>
        </is>
      </c>
      <c r="G16" s="96" t="inlineStr">
        <is>
          <t>g/t</t>
        </is>
      </c>
      <c r="H16" s="231" t="inlineStr">
        <is>
          <t>Per-year gold mill head grade (2.97 g/t Yr -1 to 1.27 g/t Y10; life-of-mine 2.01 g/t) (Table 22-2, p.460).</t>
        </is>
      </c>
      <c r="AA16" s="262" t="n">
        <v>0</v>
      </c>
      <c r="AB16" s="262" t="n">
        <v>2.97</v>
      </c>
      <c r="AC16" s="262" t="n">
        <v>2.82</v>
      </c>
      <c r="AD16" s="262" t="n">
        <v>2.27</v>
      </c>
      <c r="AE16" s="262" t="n">
        <v>2.18</v>
      </c>
      <c r="AF16" s="262" t="n">
        <v>2.22</v>
      </c>
      <c r="AG16" s="262" t="n">
        <v>2.24</v>
      </c>
      <c r="AH16" s="262" t="n">
        <v>2</v>
      </c>
      <c r="AI16" s="262" t="n">
        <v>1.79</v>
      </c>
      <c r="AJ16" s="262" t="n">
        <v>1.47</v>
      </c>
      <c r="AK16" s="262" t="n">
        <v>1.48</v>
      </c>
      <c r="AL16" s="262" t="n">
        <v>1.27</v>
      </c>
      <c r="AM16" s="262" t="n">
        <v>0</v>
      </c>
      <c r="AN16" s="262" t="n">
        <v>0</v>
      </c>
    </row>
    <row r="17">
      <c r="E17" s="213" t="inlineStr">
        <is>
          <t>Contained gold</t>
        </is>
      </c>
      <c r="F17" s="257">
        <f>SUM(AA17:DB17)</f>
        <v/>
      </c>
      <c r="G17" s="96" t="inlineStr">
        <is>
          <t>koz</t>
        </is>
      </c>
      <c r="H17" s="231" t="inlineStr">
        <is>
          <t>Contained gold = ore milled x gold grade x (1 + the Dashboard grade sensitivity adjustment) / 31.1035 g per troy ounce; the grade adjustment flexes both metals, mirroring the silver grade path (Cash Flow &amp; Valuation row 75).</t>
        </is>
      </c>
      <c r="AA17" s="225">
        <f>AA15*AA16*(1+Dashboard!$F$9)/31.1035</f>
        <v/>
      </c>
      <c r="AB17" s="225">
        <f>AB15*AB16*(1+Dashboard!$F$9)/31.1035</f>
        <v/>
      </c>
      <c r="AC17" s="225">
        <f>AC15*AC16*(1+Dashboard!$F$9)/31.1035</f>
        <v/>
      </c>
      <c r="AD17" s="225">
        <f>AD15*AD16*(1+Dashboard!$F$9)/31.1035</f>
        <v/>
      </c>
      <c r="AE17" s="225">
        <f>AE15*AE16*(1+Dashboard!$F$9)/31.1035</f>
        <v/>
      </c>
      <c r="AF17" s="225">
        <f>AF15*AF16*(1+Dashboard!$F$9)/31.1035</f>
        <v/>
      </c>
      <c r="AG17" s="225">
        <f>AG15*AG16*(1+Dashboard!$F$9)/31.1035</f>
        <v/>
      </c>
      <c r="AH17" s="225">
        <f>AH15*AH16*(1+Dashboard!$F$9)/31.1035</f>
        <v/>
      </c>
      <c r="AI17" s="225">
        <f>AI15*AI16*(1+Dashboard!$F$9)/31.1035</f>
        <v/>
      </c>
      <c r="AJ17" s="225">
        <f>AJ15*AJ16*(1+Dashboard!$F$9)/31.1035</f>
        <v/>
      </c>
      <c r="AK17" s="225">
        <f>AK15*AK16*(1+Dashboard!$F$9)/31.1035</f>
        <v/>
      </c>
      <c r="AL17" s="225">
        <f>AL15*AL16*(1+Dashboard!$F$9)/31.1035</f>
        <v/>
      </c>
      <c r="AM17" s="225">
        <f>AM15*AM16*(1+Dashboard!$F$9)/31.1035</f>
        <v/>
      </c>
      <c r="AN17" s="225">
        <f>AN15*AN16*(1+Dashboard!$F$9)/31.1035</f>
        <v/>
      </c>
    </row>
    <row r="18">
      <c r="E18" s="213" t="inlineStr">
        <is>
          <t>Gold recovery to dore</t>
        </is>
      </c>
      <c r="G18" s="96" t="inlineStr">
        <is>
          <t>%</t>
        </is>
      </c>
      <c r="H18" s="231" t="inlineStr">
        <is>
          <t>Per-year gold recovery to dore (92.4%-94.9%; life-of-mine 93.8%) (Table 22-2, p.460); built per year, not a single life-of-mine factor.</t>
        </is>
      </c>
      <c r="AA18" s="261" t="n">
        <v>0</v>
      </c>
      <c r="AB18" s="261" t="n">
        <v>0.9390000000000001</v>
      </c>
      <c r="AC18" s="261" t="n">
        <v>0.9370000000000001</v>
      </c>
      <c r="AD18" s="261" t="n">
        <v>0.9309999999999999</v>
      </c>
      <c r="AE18" s="261" t="n">
        <v>0.924</v>
      </c>
      <c r="AF18" s="261" t="n">
        <v>0.9490000000000001</v>
      </c>
      <c r="AG18" s="261" t="n">
        <v>0.9470000000000001</v>
      </c>
      <c r="AH18" s="261" t="n">
        <v>0.9440000000000001</v>
      </c>
      <c r="AI18" s="261" t="n">
        <v>0.9429999999999999</v>
      </c>
      <c r="AJ18" s="261" t="n">
        <v>0.9309999999999999</v>
      </c>
      <c r="AK18" s="261" t="n">
        <v>0.93</v>
      </c>
      <c r="AL18" s="261" t="n">
        <v>0.929</v>
      </c>
      <c r="AM18" s="261" t="n">
        <v>0</v>
      </c>
      <c r="AN18" s="261" t="n">
        <v>0</v>
      </c>
    </row>
    <row r="19">
      <c r="E19" s="213" t="inlineStr">
        <is>
          <t>Gold recovered</t>
        </is>
      </c>
      <c r="F19" s="257">
        <f>SUM(AA19:DB19)</f>
        <v/>
      </c>
      <c r="G19" s="96" t="inlineStr">
        <is>
          <t>koz</t>
        </is>
      </c>
      <c r="H19" s="231" t="inlineStr">
        <is>
          <t>Gold recovered to dore = contained gold x recovery.</t>
        </is>
      </c>
      <c r="AA19" s="225">
        <f>AA17*AA18</f>
        <v/>
      </c>
      <c r="AB19" s="225">
        <f>AB17*AB18</f>
        <v/>
      </c>
      <c r="AC19" s="225">
        <f>AC17*AC18</f>
        <v/>
      </c>
      <c r="AD19" s="225">
        <f>AD17*AD18</f>
        <v/>
      </c>
      <c r="AE19" s="225">
        <f>AE17*AE18</f>
        <v/>
      </c>
      <c r="AF19" s="225">
        <f>AF17*AF18</f>
        <v/>
      </c>
      <c r="AG19" s="225">
        <f>AG17*AG18</f>
        <v/>
      </c>
      <c r="AH19" s="225">
        <f>AH17*AH18</f>
        <v/>
      </c>
      <c r="AI19" s="225">
        <f>AI17*AI18</f>
        <v/>
      </c>
      <c r="AJ19" s="225">
        <f>AJ17*AJ18</f>
        <v/>
      </c>
      <c r="AK19" s="225">
        <f>AK17*AK18</f>
        <v/>
      </c>
      <c r="AL19" s="225">
        <f>AL17*AL18</f>
        <v/>
      </c>
      <c r="AM19" s="225">
        <f>AM17*AM18</f>
        <v/>
      </c>
      <c r="AN19" s="225">
        <f>AN17*AN18</f>
        <v/>
      </c>
    </row>
    <row r="20">
      <c r="E20" s="213" t="inlineStr">
        <is>
          <t>Gold dore payable factor</t>
        </is>
      </c>
      <c r="F20" s="261" t="n">
        <v>0.99743</v>
      </c>
      <c r="G20" s="96" t="inlineStr">
        <is>
          <t>%</t>
        </is>
      </c>
      <c r="H20" s="231" t="inlineStr">
        <is>
          <t>Gold dore payability (Section 19.3, p.403): produced metal sold as dore is paid in full bar a small refining deduction.</t>
        </is>
      </c>
    </row>
    <row r="21">
      <c r="E21" s="213" t="inlineStr">
        <is>
          <t>Gold price</t>
        </is>
      </c>
      <c r="G21" s="96" t="inlineStr">
        <is>
          <t>USD/toz</t>
        </is>
      </c>
      <c r="H21" s="231" t="inlineStr">
        <is>
          <t>Gold price by year, defaulting to the base-case economics deck of US$3,100 per ounce (Table 19-1, p.403); the report applies a flat price with no escalation (Section 22.3), so every year defaults to the same price, and each year can carry an independent price forecast. The Dashboard gold price multiplier flexes all years together, independently of the silver price.</t>
        </is>
      </c>
      <c r="AA21" s="94" t="n">
        <v>3100</v>
      </c>
      <c r="AB21" s="94" t="n">
        <v>3100</v>
      </c>
      <c r="AC21" s="94" t="n">
        <v>3100</v>
      </c>
      <c r="AD21" s="94" t="n">
        <v>3100</v>
      </c>
      <c r="AE21" s="94" t="n">
        <v>3100</v>
      </c>
      <c r="AF21" s="94" t="n">
        <v>3100</v>
      </c>
      <c r="AG21" s="94" t="n">
        <v>3100</v>
      </c>
      <c r="AH21" s="94" t="n">
        <v>3100</v>
      </c>
      <c r="AI21" s="94" t="n">
        <v>3100</v>
      </c>
      <c r="AJ21" s="94" t="n">
        <v>3100</v>
      </c>
      <c r="AK21" s="94" t="n">
        <v>3100</v>
      </c>
      <c r="AL21" s="94" t="n">
        <v>3100</v>
      </c>
      <c r="AM21" s="94" t="n">
        <v>3100</v>
      </c>
      <c r="AN21" s="94" t="n">
        <v>3100</v>
      </c>
      <c r="AO21" s="216" t="n"/>
      <c r="AP21" s="216" t="n"/>
      <c r="AQ21" s="216" t="n"/>
      <c r="AR21" s="216" t="n"/>
      <c r="AS21" s="216" t="n"/>
      <c r="AT21" s="216" t="n"/>
      <c r="AU21" s="216" t="n"/>
      <c r="AV21" s="216" t="n"/>
      <c r="AW21" s="216" t="n"/>
      <c r="AX21" s="216" t="n"/>
      <c r="AY21" s="216" t="n"/>
      <c r="AZ21" s="216" t="n"/>
      <c r="BA21" s="216" t="n"/>
      <c r="BB21" s="216" t="n"/>
      <c r="BC21" s="216" t="n"/>
      <c r="BD21" s="216" t="n"/>
      <c r="BE21" s="216" t="n"/>
      <c r="BF21" s="216" t="n"/>
      <c r="BG21" s="216" t="n"/>
      <c r="BH21" s="216" t="n"/>
      <c r="BI21" s="216" t="n"/>
      <c r="BJ21" s="216" t="n"/>
      <c r="BK21" s="216" t="n"/>
      <c r="BL21" s="216" t="n"/>
      <c r="BM21" s="216" t="n"/>
      <c r="BN21" s="216" t="n"/>
      <c r="BO21" s="216" t="n"/>
      <c r="BP21" s="216" t="n"/>
      <c r="BQ21" s="216" t="n"/>
      <c r="BR21" s="216" t="n"/>
      <c r="BS21" s="216" t="n"/>
      <c r="BT21" s="216" t="n"/>
      <c r="BU21" s="216" t="n"/>
      <c r="BV21" s="216" t="n"/>
      <c r="BW21" s="216" t="n"/>
      <c r="BX21" s="216" t="n"/>
      <c r="BY21" s="216" t="n"/>
      <c r="BZ21" s="216" t="n"/>
      <c r="CA21" s="216" t="n"/>
      <c r="CB21" s="216" t="n"/>
      <c r="CC21" s="216" t="n"/>
      <c r="CD21" s="216" t="n"/>
      <c r="CE21" s="216" t="n"/>
      <c r="CF21" s="216" t="n"/>
      <c r="CG21" s="216" t="n"/>
      <c r="CH21" s="216" t="n"/>
      <c r="CI21" s="216" t="n"/>
      <c r="CJ21" s="216" t="n"/>
      <c r="CK21" s="216" t="n"/>
      <c r="CL21" s="216" t="n"/>
      <c r="CM21" s="216" t="n"/>
      <c r="CN21" s="216" t="n"/>
      <c r="CO21" s="216" t="n"/>
      <c r="CP21" s="216" t="n"/>
      <c r="CQ21" s="216" t="n"/>
      <c r="CR21" s="216" t="n"/>
      <c r="CS21" s="216" t="n"/>
      <c r="CT21" s="216" t="n"/>
      <c r="CU21" s="216" t="n"/>
      <c r="CV21" s="216" t="n"/>
      <c r="CW21" s="216" t="n"/>
      <c r="CX21" s="216" t="n"/>
      <c r="CY21" s="216" t="n"/>
      <c r="CZ21" s="216" t="n"/>
      <c r="DA21" s="216" t="n"/>
      <c r="DB21" s="216" t="n"/>
    </row>
    <row r="22">
      <c r="E22" s="213" t="inlineStr">
        <is>
          <t>Gold revenue</t>
        </is>
      </c>
      <c r="F22" s="257">
        <f>SUM(AA22:DB22)</f>
        <v/>
      </c>
      <c r="G22" s="96" t="inlineStr">
        <is>
          <t>US$'M</t>
        </is>
      </c>
      <c r="H22" s="231" t="inlineStr">
        <is>
          <t>Gold revenue = recovered gold x payability x gold price; the second priced metal in the dore stream, summed with silver into the engine's gross revenue (Cash Flow &amp; Valuation row 109).</t>
        </is>
      </c>
      <c r="AA22" s="225">
        <f>AA19*$F$20*AA21*Dashboard!$F$10*FX_rate/Thousand</f>
        <v/>
      </c>
      <c r="AB22" s="225">
        <f>AB19*$F$20*AB21*Dashboard!$F$10*FX_rate/Thousand</f>
        <v/>
      </c>
      <c r="AC22" s="225">
        <f>AC19*$F$20*AC21*Dashboard!$F$10*FX_rate/Thousand</f>
        <v/>
      </c>
      <c r="AD22" s="225">
        <f>AD19*$F$20*AD21*Dashboard!$F$10*FX_rate/Thousand</f>
        <v/>
      </c>
      <c r="AE22" s="225">
        <f>AE19*$F$20*AE21*Dashboard!$F$10*FX_rate/Thousand</f>
        <v/>
      </c>
      <c r="AF22" s="225">
        <f>AF19*$F$20*AF21*Dashboard!$F$10*FX_rate/Thousand</f>
        <v/>
      </c>
      <c r="AG22" s="225">
        <f>AG19*$F$20*AG21*Dashboard!$F$10*FX_rate/Thousand</f>
        <v/>
      </c>
      <c r="AH22" s="225">
        <f>AH19*$F$20*AH21*Dashboard!$F$10*FX_rate/Thousand</f>
        <v/>
      </c>
      <c r="AI22" s="225">
        <f>AI19*$F$20*AI21*Dashboard!$F$10*FX_rate/Thousand</f>
        <v/>
      </c>
      <c r="AJ22" s="225">
        <f>AJ19*$F$20*AJ21*Dashboard!$F$10*FX_rate/Thousand</f>
        <v/>
      </c>
      <c r="AK22" s="225">
        <f>AK19*$F$20*AK21*Dashboard!$F$10*FX_rate/Thousand</f>
        <v/>
      </c>
      <c r="AL22" s="225">
        <f>AL19*$F$20*AL21*Dashboard!$F$10*FX_rate/Thousand</f>
        <v/>
      </c>
      <c r="AM22" s="225">
        <f>AM19*$F$20*AM21*Dashboard!$F$10*FX_rate/Thousand</f>
        <v/>
      </c>
      <c r="AN22" s="225">
        <f>AN19*$F$20*AN21*Dashboard!$F$10*FX_rate/Thousand</f>
        <v/>
      </c>
    </row>
  </sheetData>
  <pageMargins left="0.7" right="0.7" top="0.75" bottom="0.75" header="0.3" footer="0.3"/>
  <pageSetup orientation="portrait"/>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Benjamin Stull</dc:creator>
  <dcterms:created xsi:type="dcterms:W3CDTF">2024-07-29T17:36:20Z</dcterms:created>
  <dcterms:modified xsi:type="dcterms:W3CDTF">2026-08-04T01:36:19Z</dcterms:modified>
  <cp:lastModifiedBy>Benjamin Stull</cp:lastModifiedBy>
</cp:coreProperties>
</file>

<file path=docProps/custom.xml><?xml version="1.0" encoding="utf-8"?>
<Properties xmlns:vt="http://schemas.openxmlformats.org/officeDocument/2006/docPropsVTypes" xmlns="http://schemas.openxmlformats.org/officeDocument/2006/custom-properties">
  <property name="{A44787D4-0540-4523-9961-78E4036D8C6D}" fmtid="{D5CDD505-2E9C-101B-9397-08002B2CF9AE}" pid="2">
    <vt:lpwstr>{33922A6D-0613-43B4-8108-1862D177F3AE}</vt:lpwstr>
  </property>
  <property name="ContentTypeId" fmtid="{D5CDD505-2E9C-101B-9397-08002B2CF9AE}" pid="3">
    <vt:lpwstr>0x0101006D81692488E400419CD8B282DE687964</vt:lpwstr>
  </property>
  <property name="MediaServiceImageTags" fmtid="{D5CDD505-2E9C-101B-9397-08002B2CF9AE}" pid="4">
    <vt:lpwstr/>
  </property>
</Properties>
</file>